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Hasil Analisis Vegetasi" sheetId="1" r:id="rId1"/>
    <sheet name="Data Persentase Famili Dominan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I7" i="1"/>
  <c r="B28" i="2"/>
  <c r="C26" s="1"/>
  <c r="C27"/>
  <c r="C25"/>
  <c r="C24"/>
  <c r="C23"/>
  <c r="C21"/>
  <c r="C20"/>
  <c r="C19"/>
  <c r="C17"/>
  <c r="C16"/>
  <c r="C15"/>
  <c r="J13"/>
  <c r="C13"/>
  <c r="C12"/>
  <c r="C11"/>
  <c r="C10"/>
  <c r="C9"/>
  <c r="C8"/>
  <c r="C7"/>
  <c r="C6"/>
  <c r="C5"/>
  <c r="C4"/>
  <c r="C3"/>
  <c r="H7" i="1"/>
  <c r="E48"/>
  <c r="L47"/>
  <c r="I47"/>
  <c r="G47"/>
  <c r="L46"/>
  <c r="I46"/>
  <c r="G46"/>
  <c r="L45"/>
  <c r="I45"/>
  <c r="G45"/>
  <c r="L44"/>
  <c r="I44"/>
  <c r="G44"/>
  <c r="L43"/>
  <c r="I43"/>
  <c r="G43"/>
  <c r="L42"/>
  <c r="I42"/>
  <c r="G42"/>
  <c r="L41"/>
  <c r="I41"/>
  <c r="G41"/>
  <c r="L40"/>
  <c r="I40"/>
  <c r="G40"/>
  <c r="L39"/>
  <c r="I39"/>
  <c r="G39"/>
  <c r="L38"/>
  <c r="I38"/>
  <c r="G38"/>
  <c r="L37"/>
  <c r="I37"/>
  <c r="G37"/>
  <c r="L36"/>
  <c r="I36"/>
  <c r="G36"/>
  <c r="L35"/>
  <c r="I35"/>
  <c r="G35"/>
  <c r="L34"/>
  <c r="I34"/>
  <c r="G34"/>
  <c r="L33"/>
  <c r="I33"/>
  <c r="G33"/>
  <c r="L32"/>
  <c r="I32"/>
  <c r="G32"/>
  <c r="L31"/>
  <c r="I31"/>
  <c r="G31"/>
  <c r="L30"/>
  <c r="M30" s="1"/>
  <c r="I30"/>
  <c r="G30"/>
  <c r="L29"/>
  <c r="I29"/>
  <c r="G29"/>
  <c r="L28"/>
  <c r="I28"/>
  <c r="G28"/>
  <c r="L27"/>
  <c r="I27"/>
  <c r="G27"/>
  <c r="L26"/>
  <c r="M26" s="1"/>
  <c r="I26"/>
  <c r="G26"/>
  <c r="L25"/>
  <c r="M25" s="1"/>
  <c r="I25"/>
  <c r="G25"/>
  <c r="L24"/>
  <c r="M24" s="1"/>
  <c r="I24"/>
  <c r="G24"/>
  <c r="L23"/>
  <c r="I23"/>
  <c r="G23"/>
  <c r="L22"/>
  <c r="I22"/>
  <c r="G22"/>
  <c r="L21"/>
  <c r="I21"/>
  <c r="G21"/>
  <c r="L20"/>
  <c r="I20"/>
  <c r="G20"/>
  <c r="L19"/>
  <c r="I19"/>
  <c r="G19"/>
  <c r="L18"/>
  <c r="M18" s="1"/>
  <c r="I18"/>
  <c r="G18"/>
  <c r="L17"/>
  <c r="M17" s="1"/>
  <c r="I17"/>
  <c r="G17"/>
  <c r="L16"/>
  <c r="M16" s="1"/>
  <c r="I16"/>
  <c r="G16"/>
  <c r="L15"/>
  <c r="I15"/>
  <c r="G15"/>
  <c r="L14"/>
  <c r="I14"/>
  <c r="G14"/>
  <c r="L13"/>
  <c r="I13"/>
  <c r="G13"/>
  <c r="L12"/>
  <c r="I12"/>
  <c r="G12"/>
  <c r="L11"/>
  <c r="I11"/>
  <c r="G11"/>
  <c r="L10"/>
  <c r="I10"/>
  <c r="G10"/>
  <c r="L9"/>
  <c r="I9"/>
  <c r="G9"/>
  <c r="L8"/>
  <c r="I8"/>
  <c r="G8"/>
  <c r="M7"/>
  <c r="L7"/>
  <c r="N7" s="1"/>
  <c r="I48"/>
  <c r="G7"/>
  <c r="C14" i="2" l="1"/>
  <c r="C18"/>
  <c r="C22"/>
  <c r="J47" i="1"/>
  <c r="J46"/>
  <c r="J45"/>
  <c r="J44"/>
  <c r="J43"/>
  <c r="J42"/>
  <c r="J41"/>
  <c r="J40"/>
  <c r="J39"/>
  <c r="J38"/>
  <c r="J37"/>
  <c r="J36"/>
  <c r="J34"/>
  <c r="J33"/>
  <c r="J32"/>
  <c r="J31"/>
  <c r="J30"/>
  <c r="J26"/>
  <c r="J25"/>
  <c r="J18"/>
  <c r="J17"/>
  <c r="J35"/>
  <c r="J29"/>
  <c r="J28"/>
  <c r="J27"/>
  <c r="J24"/>
  <c r="J23"/>
  <c r="J22"/>
  <c r="J21"/>
  <c r="J20"/>
  <c r="J19"/>
  <c r="J16"/>
  <c r="J15"/>
  <c r="J14"/>
  <c r="J13"/>
  <c r="J12"/>
  <c r="J11"/>
  <c r="J10"/>
  <c r="J9"/>
  <c r="J8"/>
  <c r="N13"/>
  <c r="N29"/>
  <c r="N22"/>
  <c r="N38"/>
  <c r="N46"/>
  <c r="N15"/>
  <c r="N20"/>
  <c r="N32"/>
  <c r="N40"/>
  <c r="N16"/>
  <c r="N17"/>
  <c r="N18"/>
  <c r="N24"/>
  <c r="N25"/>
  <c r="N26"/>
  <c r="N30"/>
  <c r="J7"/>
  <c r="M8"/>
  <c r="N8" s="1"/>
  <c r="M9"/>
  <c r="N9" s="1"/>
  <c r="M10"/>
  <c r="N10" s="1"/>
  <c r="M11"/>
  <c r="N11" s="1"/>
  <c r="M12"/>
  <c r="N12" s="1"/>
  <c r="M13"/>
  <c r="M14"/>
  <c r="N14" s="1"/>
  <c r="M15"/>
  <c r="M19"/>
  <c r="N19" s="1"/>
  <c r="M20"/>
  <c r="M21"/>
  <c r="N21" s="1"/>
  <c r="M22"/>
  <c r="M23"/>
  <c r="N23" s="1"/>
  <c r="M27"/>
  <c r="N27" s="1"/>
  <c r="M28"/>
  <c r="N28" s="1"/>
  <c r="M29"/>
  <c r="M31"/>
  <c r="N31" s="1"/>
  <c r="M32"/>
  <c r="M33"/>
  <c r="N33" s="1"/>
  <c r="M34"/>
  <c r="N34" s="1"/>
  <c r="M35"/>
  <c r="N35" s="1"/>
  <c r="M36"/>
  <c r="N36" s="1"/>
  <c r="M37"/>
  <c r="N37" s="1"/>
  <c r="M38"/>
  <c r="M39"/>
  <c r="N39" s="1"/>
  <c r="M40"/>
  <c r="M41"/>
  <c r="N41" s="1"/>
  <c r="M42"/>
  <c r="N42" s="1"/>
  <c r="M43"/>
  <c r="N43" s="1"/>
  <c r="M44"/>
  <c r="N44" s="1"/>
  <c r="M45"/>
  <c r="N45" s="1"/>
  <c r="M46"/>
  <c r="M47"/>
  <c r="N47" s="1"/>
  <c r="G48"/>
  <c r="N48" l="1"/>
  <c r="O7" s="1"/>
  <c r="H38"/>
  <c r="K38" s="1"/>
  <c r="H33"/>
  <c r="K33" s="1"/>
  <c r="H30"/>
  <c r="K30" s="1"/>
  <c r="H29"/>
  <c r="K29" s="1"/>
  <c r="H28"/>
  <c r="K28" s="1"/>
  <c r="H25"/>
  <c r="K25" s="1"/>
  <c r="H16"/>
  <c r="K16" s="1"/>
  <c r="H15"/>
  <c r="K15" s="1"/>
  <c r="H14"/>
  <c r="K14" s="1"/>
  <c r="H12"/>
  <c r="K12" s="1"/>
  <c r="H11"/>
  <c r="K11" s="1"/>
  <c r="H10"/>
  <c r="K10" s="1"/>
  <c r="H47"/>
  <c r="K47" s="1"/>
  <c r="H46"/>
  <c r="K46" s="1"/>
  <c r="H45"/>
  <c r="K45" s="1"/>
  <c r="H44"/>
  <c r="K44" s="1"/>
  <c r="H43"/>
  <c r="K43" s="1"/>
  <c r="H42"/>
  <c r="K42" s="1"/>
  <c r="H41"/>
  <c r="K41" s="1"/>
  <c r="H40"/>
  <c r="K40" s="1"/>
  <c r="H39"/>
  <c r="K39" s="1"/>
  <c r="H37"/>
  <c r="K37" s="1"/>
  <c r="H36"/>
  <c r="K36" s="1"/>
  <c r="H35"/>
  <c r="K35" s="1"/>
  <c r="H34"/>
  <c r="K34" s="1"/>
  <c r="H32"/>
  <c r="K32" s="1"/>
  <c r="H31"/>
  <c r="K31" s="1"/>
  <c r="H27"/>
  <c r="K27" s="1"/>
  <c r="H26"/>
  <c r="K26" s="1"/>
  <c r="H24"/>
  <c r="K24" s="1"/>
  <c r="H23"/>
  <c r="K23" s="1"/>
  <c r="H22"/>
  <c r="K22" s="1"/>
  <c r="H21"/>
  <c r="K21" s="1"/>
  <c r="H20"/>
  <c r="K20" s="1"/>
  <c r="H19"/>
  <c r="K19" s="1"/>
  <c r="H18"/>
  <c r="K18" s="1"/>
  <c r="H17"/>
  <c r="K17" s="1"/>
  <c r="H13"/>
  <c r="K13" s="1"/>
  <c r="H9"/>
  <c r="K9" s="1"/>
  <c r="H8"/>
  <c r="K8" s="1"/>
  <c r="J48"/>
  <c r="H48" l="1"/>
  <c r="K7"/>
  <c r="K48" s="1"/>
</calcChain>
</file>

<file path=xl/sharedStrings.xml><?xml version="1.0" encoding="utf-8"?>
<sst xmlns="http://schemas.openxmlformats.org/spreadsheetml/2006/main" count="165" uniqueCount="87">
  <si>
    <t>No. Ind</t>
  </si>
  <si>
    <t>Nama jenis</t>
  </si>
  <si>
    <t>Famili</t>
  </si>
  <si>
    <t>Individu</t>
  </si>
  <si>
    <t>Petak</t>
  </si>
  <si>
    <t>K/Ha</t>
  </si>
  <si>
    <t>KR</t>
  </si>
  <si>
    <t>F</t>
  </si>
  <si>
    <t>FR</t>
  </si>
  <si>
    <t>INP</t>
  </si>
  <si>
    <t>ni/N</t>
  </si>
  <si>
    <t>ln Pi</t>
  </si>
  <si>
    <t>H'</t>
  </si>
  <si>
    <t>E</t>
  </si>
  <si>
    <t>Amomum aculeactum</t>
  </si>
  <si>
    <t>Zingiberaceae</t>
  </si>
  <si>
    <r>
      <rPr>
        <i/>
        <sz val="11"/>
        <color theme="1"/>
        <rFont val="Times New Roman"/>
        <family val="1"/>
      </rPr>
      <t>Amorpophalus</t>
    </r>
    <r>
      <rPr>
        <sz val="11"/>
        <color theme="1"/>
        <rFont val="Times New Roman"/>
        <family val="1"/>
      </rPr>
      <t xml:space="preserve"> sp.</t>
    </r>
  </si>
  <si>
    <t>Araceae</t>
  </si>
  <si>
    <t>Anamirta cocculus</t>
  </si>
  <si>
    <t>Menispermaceae</t>
  </si>
  <si>
    <t>Aphineuron terminans</t>
  </si>
  <si>
    <t>Thelypteridaceae</t>
  </si>
  <si>
    <t>Arcangelisisa flava</t>
  </si>
  <si>
    <t>Arenga pinnata</t>
  </si>
  <si>
    <t>Arecaceae</t>
  </si>
  <si>
    <r>
      <t xml:space="preserve">Bolbitis </t>
    </r>
    <r>
      <rPr>
        <sz val="12"/>
        <color theme="1"/>
        <rFont val="Times New Roman"/>
        <family val="1"/>
      </rPr>
      <t>sp.</t>
    </r>
  </si>
  <si>
    <t>Dryopteridaceae</t>
  </si>
  <si>
    <t>Calamus aruensis</t>
  </si>
  <si>
    <t>Calanthe zollingeri</t>
  </si>
  <si>
    <t>Orchidaceae</t>
  </si>
  <si>
    <t>Caryota onusta</t>
  </si>
  <si>
    <r>
      <rPr>
        <i/>
        <sz val="11"/>
        <color theme="1"/>
        <rFont val="Times New Roman"/>
        <family val="1"/>
      </rPr>
      <t>Chyatea</t>
    </r>
    <r>
      <rPr>
        <sz val="11"/>
        <color theme="1"/>
        <rFont val="Times New Roman"/>
        <family val="1"/>
      </rPr>
      <t xml:space="preserve"> sp.</t>
    </r>
  </si>
  <si>
    <t>Cyatheaceae</t>
  </si>
  <si>
    <r>
      <t xml:space="preserve">Comensia </t>
    </r>
    <r>
      <rPr>
        <sz val="12"/>
        <color theme="1"/>
        <rFont val="Times New Roman"/>
        <family val="1"/>
      </rPr>
      <t>sp.</t>
    </r>
  </si>
  <si>
    <t>Corymborchis sp</t>
  </si>
  <si>
    <t>Costus speciosus</t>
  </si>
  <si>
    <t>Costaceae</t>
  </si>
  <si>
    <t>Diplazium esculentum</t>
  </si>
  <si>
    <t>‎Athyriaceae</t>
  </si>
  <si>
    <t>Donax canniformis</t>
  </si>
  <si>
    <t>Marantaceae</t>
  </si>
  <si>
    <t>Enkleia malaccensis</t>
  </si>
  <si>
    <t>Thymelaeaceae</t>
  </si>
  <si>
    <t>Flagellaria indica</t>
  </si>
  <si>
    <t>Flagellariaceae</t>
  </si>
  <si>
    <t>Hornstedtia scottiana</t>
  </si>
  <si>
    <t>Bauhinia accuminata</t>
  </si>
  <si>
    <t>Fabaceae</t>
  </si>
  <si>
    <r>
      <rPr>
        <i/>
        <sz val="11"/>
        <color theme="1"/>
        <rFont val="Times New Roman"/>
        <family val="1"/>
      </rPr>
      <t>Licuala</t>
    </r>
    <r>
      <rPr>
        <sz val="11"/>
        <color theme="1"/>
        <rFont val="Times New Roman"/>
        <family val="1"/>
      </rPr>
      <t xml:space="preserve"> sp.</t>
    </r>
  </si>
  <si>
    <t>Mikania micranta</t>
  </si>
  <si>
    <t>Asteraceae</t>
  </si>
  <si>
    <t>Merremia peltata</t>
  </si>
  <si>
    <t>Convolvulaceae</t>
  </si>
  <si>
    <r>
      <t xml:space="preserve">Molineria </t>
    </r>
    <r>
      <rPr>
        <sz val="12"/>
        <color theme="1"/>
        <rFont val="Times New Roman"/>
        <family val="1"/>
      </rPr>
      <t>sp.</t>
    </r>
  </si>
  <si>
    <t>Hypoxidaceae</t>
  </si>
  <si>
    <t>Neprolepis biserrata</t>
  </si>
  <si>
    <t>Nephrolepidaceae</t>
  </si>
  <si>
    <r>
      <t xml:space="preserve">Nervilia </t>
    </r>
    <r>
      <rPr>
        <sz val="12"/>
        <color theme="1"/>
        <rFont val="Times New Roman"/>
        <family val="1"/>
      </rPr>
      <t>sp.</t>
    </r>
  </si>
  <si>
    <t>Pandanus amarilifolis</t>
  </si>
  <si>
    <t>Pandanaceae</t>
  </si>
  <si>
    <t>Pandanus tectorius</t>
  </si>
  <si>
    <t>Pothos rumphii</t>
  </si>
  <si>
    <t>Pothos scandens</t>
  </si>
  <si>
    <t>Piper canimum</t>
  </si>
  <si>
    <t>Piperaceae</t>
  </si>
  <si>
    <t>Piper cubeba</t>
  </si>
  <si>
    <t>Rhaphidophora korthalsii</t>
  </si>
  <si>
    <r>
      <t xml:space="preserve">Selaginella </t>
    </r>
    <r>
      <rPr>
        <sz val="12"/>
        <color theme="1"/>
        <rFont val="Times New Roman"/>
        <family val="1"/>
      </rPr>
      <t>sp.</t>
    </r>
  </si>
  <si>
    <t>Selaginellaceae</t>
  </si>
  <si>
    <t>Selaginella wyldenowii</t>
  </si>
  <si>
    <t>Smilax china</t>
  </si>
  <si>
    <t>Smilacaceae</t>
  </si>
  <si>
    <r>
      <rPr>
        <i/>
        <sz val="11"/>
        <color theme="1"/>
        <rFont val="Times New Roman"/>
        <family val="1"/>
      </rPr>
      <t>Smilax</t>
    </r>
    <r>
      <rPr>
        <sz val="11"/>
        <color theme="1"/>
        <rFont val="Times New Roman"/>
        <family val="1"/>
      </rPr>
      <t xml:space="preserve"> sp.</t>
    </r>
  </si>
  <si>
    <t>Spathoglottis plicata</t>
  </si>
  <si>
    <t>Uncaria indica</t>
  </si>
  <si>
    <t>Rubiaceae</t>
  </si>
  <si>
    <r>
      <rPr>
        <i/>
        <sz val="11"/>
        <color theme="1"/>
        <rFont val="Times New Roman"/>
        <family val="1"/>
      </rPr>
      <t>Vitis</t>
    </r>
    <r>
      <rPr>
        <sz val="11"/>
        <color theme="1"/>
        <rFont val="Times New Roman"/>
        <family val="1"/>
      </rPr>
      <t xml:space="preserve"> sp.</t>
    </r>
  </si>
  <si>
    <t>Vitaceae</t>
  </si>
  <si>
    <t>Aristolochia tagala</t>
  </si>
  <si>
    <t>Aristolochiaceae</t>
  </si>
  <si>
    <t>paku sayur</t>
  </si>
  <si>
    <t>Jumlah Jenis</t>
  </si>
  <si>
    <t>%</t>
  </si>
  <si>
    <t>Lainnya</t>
  </si>
  <si>
    <t>Famili Dominan</t>
  </si>
  <si>
    <t>Persentase</t>
  </si>
  <si>
    <t>25 Petak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</si>
</sst>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1" xfId="1" applyFont="1" applyBorder="1" applyAlignment="1">
      <alignment horizontal="center"/>
    </xf>
    <xf numFmtId="0" fontId="3" fillId="0" borderId="1" xfId="2" applyFont="1" applyBorder="1"/>
    <xf numFmtId="0" fontId="2" fillId="0" borderId="1" xfId="0" applyFont="1" applyBorder="1"/>
    <xf numFmtId="2" fontId="2" fillId="0" borderId="1" xfId="0" applyNumberFormat="1" applyFont="1" applyBorder="1"/>
    <xf numFmtId="164" fontId="2" fillId="0" borderId="1" xfId="0" applyNumberFormat="1" applyFont="1" applyBorder="1"/>
    <xf numFmtId="0" fontId="2" fillId="0" borderId="1" xfId="2" applyFont="1" applyBorder="1"/>
    <xf numFmtId="0" fontId="4" fillId="0" borderId="1" xfId="1" applyFont="1" applyBorder="1"/>
    <xf numFmtId="2" fontId="5" fillId="0" borderId="1" xfId="0" applyNumberFormat="1" applyFont="1" applyBorder="1"/>
    <xf numFmtId="0" fontId="3" fillId="0" borderId="1" xfId="0" applyFont="1" applyBorder="1"/>
    <xf numFmtId="0" fontId="2" fillId="0" borderId="1" xfId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Fill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/>
  </cellXfs>
  <cellStyles count="3">
    <cellStyle name="Normal" xfId="0" builtinId="0"/>
    <cellStyle name="Normal 19" xfId="1"/>
    <cellStyle name="Normal 2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doughnutChart>
        <c:varyColors val="1"/>
        <c:ser>
          <c:idx val="0"/>
          <c:order val="0"/>
          <c:explosion val="25"/>
          <c:dLbls>
            <c:showPercent val="1"/>
          </c:dLbls>
          <c:cat>
            <c:strRef>
              <c:f>'Data Persentase Famili Dominan'!$I$4:$I$13</c:f>
              <c:strCache>
                <c:ptCount val="10"/>
                <c:pt idx="0">
                  <c:v>Arecaceae</c:v>
                </c:pt>
                <c:pt idx="1">
                  <c:v>Orchidaceae</c:v>
                </c:pt>
                <c:pt idx="2">
                  <c:v>Pandanaceae</c:v>
                </c:pt>
                <c:pt idx="3">
                  <c:v>Piperaceae</c:v>
                </c:pt>
                <c:pt idx="4">
                  <c:v>Selaginellaceae</c:v>
                </c:pt>
                <c:pt idx="5">
                  <c:v>Smilacaceae</c:v>
                </c:pt>
                <c:pt idx="6">
                  <c:v>Zingiberaceae</c:v>
                </c:pt>
                <c:pt idx="7">
                  <c:v>Araceae</c:v>
                </c:pt>
                <c:pt idx="8">
                  <c:v>Menispermaceae</c:v>
                </c:pt>
                <c:pt idx="9">
                  <c:v>Lainnya</c:v>
                </c:pt>
              </c:strCache>
            </c:strRef>
          </c:cat>
          <c:val>
            <c:numRef>
              <c:f>'Data Persentase Famili Dominan'!$J$4:$J$13</c:f>
              <c:numCache>
                <c:formatCode>General</c:formatCode>
                <c:ptCount val="10"/>
                <c:pt idx="0">
                  <c:v>14.63</c:v>
                </c:pt>
                <c:pt idx="1">
                  <c:v>12.2</c:v>
                </c:pt>
                <c:pt idx="2">
                  <c:v>4.88</c:v>
                </c:pt>
                <c:pt idx="3">
                  <c:v>4.88</c:v>
                </c:pt>
                <c:pt idx="4">
                  <c:v>4.88</c:v>
                </c:pt>
                <c:pt idx="5">
                  <c:v>4.88</c:v>
                </c:pt>
                <c:pt idx="6">
                  <c:v>4.88</c:v>
                </c:pt>
                <c:pt idx="7">
                  <c:v>4.88</c:v>
                </c:pt>
                <c:pt idx="8">
                  <c:v>4.88</c:v>
                </c:pt>
                <c:pt idx="9">
                  <c:v>39.04</c:v>
                </c:pt>
              </c:numCache>
            </c:numRef>
          </c:val>
        </c:ser>
        <c:dLbls>
          <c:showPercent val="1"/>
        </c:dLbls>
        <c:firstSliceAng val="0"/>
        <c:holeSize val="50"/>
      </c:doughnutChart>
    </c:plotArea>
    <c:legend>
      <c:legendPos val="r"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1162050</xdr:colOff>
      <xdr:row>14</xdr:row>
      <xdr:rowOff>114300</xdr:rowOff>
    </xdr:from>
    <xdr:to>
      <xdr:col>16</xdr:col>
      <xdr:colOff>66675</xdr:colOff>
      <xdr:row>29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O48"/>
  <sheetViews>
    <sheetView tabSelected="1" workbookViewId="0">
      <selection activeCell="E1" sqref="E1"/>
    </sheetView>
  </sheetViews>
  <sheetFormatPr defaultRowHeight="15"/>
  <cols>
    <col min="1" max="1" width="8.140625" customWidth="1"/>
    <col min="2" max="2" width="7.7109375" customWidth="1"/>
    <col min="3" max="3" width="23" customWidth="1"/>
    <col min="4" max="4" width="18.42578125" customWidth="1"/>
  </cols>
  <sheetData>
    <row r="3" spans="2:15">
      <c r="F3" s="20" t="s">
        <v>86</v>
      </c>
      <c r="G3" s="20">
        <v>0.01</v>
      </c>
      <c r="H3" s="20"/>
      <c r="I3" s="20">
        <v>25</v>
      </c>
    </row>
    <row r="5" spans="2:15">
      <c r="B5" s="16" t="s">
        <v>0</v>
      </c>
      <c r="C5" s="16" t="s">
        <v>1</v>
      </c>
      <c r="D5" s="15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5" t="s">
        <v>9</v>
      </c>
      <c r="L5" s="15" t="s">
        <v>10</v>
      </c>
      <c r="M5" s="15" t="s">
        <v>11</v>
      </c>
      <c r="N5" s="15" t="s">
        <v>12</v>
      </c>
      <c r="O5" s="15" t="s">
        <v>13</v>
      </c>
    </row>
    <row r="6" spans="2:15">
      <c r="B6" s="16"/>
      <c r="C6" s="16"/>
      <c r="D6" s="15"/>
      <c r="E6" s="14"/>
      <c r="F6" s="14"/>
      <c r="G6" s="14"/>
      <c r="H6" s="14"/>
      <c r="I6" s="14"/>
      <c r="J6" s="14"/>
      <c r="K6" s="15"/>
      <c r="L6" s="15"/>
      <c r="M6" s="15"/>
      <c r="N6" s="15"/>
      <c r="O6" s="15"/>
    </row>
    <row r="7" spans="2:15">
      <c r="B7" s="1">
        <v>1</v>
      </c>
      <c r="C7" s="2" t="s">
        <v>14</v>
      </c>
      <c r="D7" s="3" t="s">
        <v>15</v>
      </c>
      <c r="E7" s="3">
        <v>24</v>
      </c>
      <c r="F7" s="3">
        <v>8</v>
      </c>
      <c r="G7" s="3">
        <f>E7/$G$3</f>
        <v>2400</v>
      </c>
      <c r="H7" s="4">
        <f>G7/$G$48*100</f>
        <v>3.2042723631508681</v>
      </c>
      <c r="I7" s="3">
        <f>F7/$I$3</f>
        <v>0.32</v>
      </c>
      <c r="J7" s="4">
        <f>I7/$I$48*100</f>
        <v>2.3738872403560833</v>
      </c>
      <c r="K7" s="4">
        <f>H7+J7</f>
        <v>5.5781596035069514</v>
      </c>
      <c r="L7" s="5">
        <f>E7/$E$48</f>
        <v>3.2042723631508681E-2</v>
      </c>
      <c r="M7" s="5">
        <f>LN(L7)</f>
        <v>-3.4406851531692739</v>
      </c>
      <c r="N7" s="5">
        <f>-(L7*M7)</f>
        <v>0.11024892346603817</v>
      </c>
      <c r="O7" s="4">
        <f>N48/LN(41)</f>
        <v>0.84297334398127732</v>
      </c>
    </row>
    <row r="8" spans="2:15">
      <c r="B8" s="1">
        <v>2</v>
      </c>
      <c r="C8" s="6" t="s">
        <v>16</v>
      </c>
      <c r="D8" s="3" t="s">
        <v>17</v>
      </c>
      <c r="E8" s="3">
        <v>5</v>
      </c>
      <c r="F8" s="3">
        <v>1</v>
      </c>
      <c r="G8" s="3">
        <f t="shared" ref="G8:G47" si="0">E8/$G$3</f>
        <v>500</v>
      </c>
      <c r="H8" s="4">
        <f t="shared" ref="H8:H46" si="1">G8/$G$48*100</f>
        <v>0.66755674232309747</v>
      </c>
      <c r="I8" s="3">
        <f t="shared" ref="I8:I47" si="2">F8/$I$3</f>
        <v>0.04</v>
      </c>
      <c r="J8" s="4">
        <f t="shared" ref="J8:J47" si="3">I8/$I$48*100</f>
        <v>0.29673590504451042</v>
      </c>
      <c r="K8" s="4">
        <f t="shared" ref="K8:K47" si="4">H8+J8</f>
        <v>0.96429264736760789</v>
      </c>
      <c r="L8" s="5">
        <f t="shared" ref="L8:L47" si="5">E8/$E$48</f>
        <v>6.6755674232309749E-3</v>
      </c>
      <c r="M8" s="5">
        <f t="shared" ref="M8:M47" si="6">LN(L8)</f>
        <v>-5.0093010710831187</v>
      </c>
      <c r="N8" s="5">
        <f t="shared" ref="N8:N47" si="7">-(L8*M8)</f>
        <v>3.34399270432785E-2</v>
      </c>
      <c r="O8" s="5"/>
    </row>
    <row r="9" spans="2:15" ht="15.75">
      <c r="B9" s="1">
        <v>3</v>
      </c>
      <c r="C9" s="7" t="s">
        <v>18</v>
      </c>
      <c r="D9" s="3" t="s">
        <v>19</v>
      </c>
      <c r="E9" s="3">
        <v>13</v>
      </c>
      <c r="F9" s="3">
        <v>4</v>
      </c>
      <c r="G9" s="3">
        <f t="shared" si="0"/>
        <v>1300</v>
      </c>
      <c r="H9" s="4">
        <f t="shared" si="1"/>
        <v>1.7356475300400533</v>
      </c>
      <c r="I9" s="3">
        <f t="shared" si="2"/>
        <v>0.16</v>
      </c>
      <c r="J9" s="4">
        <f t="shared" si="3"/>
        <v>1.1869436201780417</v>
      </c>
      <c r="K9" s="4">
        <f t="shared" si="4"/>
        <v>2.922591150218095</v>
      </c>
      <c r="L9" s="5">
        <f t="shared" si="5"/>
        <v>1.7356475300400534E-2</v>
      </c>
      <c r="M9" s="5">
        <f t="shared" si="6"/>
        <v>-4.0537896260556829</v>
      </c>
      <c r="N9" s="5">
        <f t="shared" si="7"/>
        <v>7.0359499517655383E-2</v>
      </c>
      <c r="O9" s="5"/>
    </row>
    <row r="10" spans="2:15" ht="15.75">
      <c r="B10" s="1">
        <v>4</v>
      </c>
      <c r="C10" s="7" t="s">
        <v>20</v>
      </c>
      <c r="D10" s="3" t="s">
        <v>21</v>
      </c>
      <c r="E10" s="3">
        <v>28</v>
      </c>
      <c r="F10" s="3">
        <v>20</v>
      </c>
      <c r="G10" s="3">
        <f t="shared" si="0"/>
        <v>2800</v>
      </c>
      <c r="H10" s="4">
        <f t="shared" si="1"/>
        <v>3.7383177570093453</v>
      </c>
      <c r="I10" s="3">
        <f t="shared" si="2"/>
        <v>0.8</v>
      </c>
      <c r="J10" s="4">
        <f t="shared" si="3"/>
        <v>5.9347181008902083</v>
      </c>
      <c r="K10" s="8">
        <f t="shared" si="4"/>
        <v>9.6730358578995528</v>
      </c>
      <c r="L10" s="5">
        <f t="shared" si="5"/>
        <v>3.7383177570093455E-2</v>
      </c>
      <c r="M10" s="5">
        <f t="shared" si="6"/>
        <v>-3.2865344733420154</v>
      </c>
      <c r="N10" s="5">
        <f t="shared" si="7"/>
        <v>0.12286110180717814</v>
      </c>
      <c r="O10" s="5"/>
    </row>
    <row r="11" spans="2:15">
      <c r="B11" s="1">
        <v>5</v>
      </c>
      <c r="C11" s="2" t="s">
        <v>22</v>
      </c>
      <c r="D11" s="3" t="s">
        <v>19</v>
      </c>
      <c r="E11" s="3">
        <v>8</v>
      </c>
      <c r="F11" s="3">
        <v>6</v>
      </c>
      <c r="G11" s="3">
        <f t="shared" si="0"/>
        <v>800</v>
      </c>
      <c r="H11" s="4">
        <f t="shared" si="1"/>
        <v>1.0680907877169559</v>
      </c>
      <c r="I11" s="3">
        <f t="shared" si="2"/>
        <v>0.24</v>
      </c>
      <c r="J11" s="4">
        <f t="shared" si="3"/>
        <v>1.7804154302670623</v>
      </c>
      <c r="K11" s="4">
        <f t="shared" si="4"/>
        <v>2.8485062179840179</v>
      </c>
      <c r="L11" s="5">
        <f t="shared" si="5"/>
        <v>1.0680907877169559E-2</v>
      </c>
      <c r="M11" s="5">
        <f t="shared" si="6"/>
        <v>-4.5392974418373839</v>
      </c>
      <c r="N11" s="5">
        <f t="shared" si="7"/>
        <v>4.8483817803336542E-2</v>
      </c>
      <c r="O11" s="5"/>
    </row>
    <row r="12" spans="2:15">
      <c r="B12" s="1">
        <v>6</v>
      </c>
      <c r="C12" s="2" t="s">
        <v>23</v>
      </c>
      <c r="D12" s="3" t="s">
        <v>24</v>
      </c>
      <c r="E12" s="3">
        <v>4</v>
      </c>
      <c r="F12" s="3">
        <v>3</v>
      </c>
      <c r="G12" s="3">
        <f t="shared" si="0"/>
        <v>400</v>
      </c>
      <c r="H12" s="4">
        <f t="shared" si="1"/>
        <v>0.53404539385847793</v>
      </c>
      <c r="I12" s="3">
        <f t="shared" si="2"/>
        <v>0.12</v>
      </c>
      <c r="J12" s="4">
        <f t="shared" si="3"/>
        <v>0.89020771513353114</v>
      </c>
      <c r="K12" s="4">
        <f t="shared" si="4"/>
        <v>1.424253108992009</v>
      </c>
      <c r="L12" s="5">
        <f t="shared" si="5"/>
        <v>5.3404539385847796E-3</v>
      </c>
      <c r="M12" s="5">
        <f t="shared" si="6"/>
        <v>-5.2324446223973293</v>
      </c>
      <c r="N12" s="5">
        <f t="shared" si="7"/>
        <v>2.7943629492108567E-2</v>
      </c>
      <c r="O12" s="5"/>
    </row>
    <row r="13" spans="2:15" ht="15.75">
      <c r="B13" s="1">
        <v>7</v>
      </c>
      <c r="C13" s="7" t="s">
        <v>25</v>
      </c>
      <c r="D13" s="3" t="s">
        <v>26</v>
      </c>
      <c r="E13" s="3">
        <v>22</v>
      </c>
      <c r="F13" s="3">
        <v>17</v>
      </c>
      <c r="G13" s="3">
        <f t="shared" si="0"/>
        <v>2200</v>
      </c>
      <c r="H13" s="4">
        <f t="shared" si="1"/>
        <v>2.9372496662216285</v>
      </c>
      <c r="I13" s="3">
        <f t="shared" si="2"/>
        <v>0.68</v>
      </c>
      <c r="J13" s="4">
        <f t="shared" si="3"/>
        <v>5.0445103857566771</v>
      </c>
      <c r="K13" s="8">
        <f t="shared" si="4"/>
        <v>7.9817600519783056</v>
      </c>
      <c r="L13" s="5">
        <f t="shared" si="5"/>
        <v>2.9372496662216287E-2</v>
      </c>
      <c r="M13" s="5">
        <f t="shared" si="6"/>
        <v>-3.5276965301589036</v>
      </c>
      <c r="N13" s="5">
        <f t="shared" si="7"/>
        <v>0.10361725455740438</v>
      </c>
      <c r="O13" s="5"/>
    </row>
    <row r="14" spans="2:15">
      <c r="B14" s="1">
        <v>8</v>
      </c>
      <c r="C14" s="2" t="s">
        <v>27</v>
      </c>
      <c r="D14" s="3" t="s">
        <v>24</v>
      </c>
      <c r="E14" s="3">
        <v>3</v>
      </c>
      <c r="F14" s="3">
        <v>1</v>
      </c>
      <c r="G14" s="3">
        <f t="shared" si="0"/>
        <v>300</v>
      </c>
      <c r="H14" s="4">
        <f t="shared" si="1"/>
        <v>0.40053404539385851</v>
      </c>
      <c r="I14" s="3">
        <f t="shared" si="2"/>
        <v>0.04</v>
      </c>
      <c r="J14" s="4">
        <f t="shared" si="3"/>
        <v>0.29673590504451042</v>
      </c>
      <c r="K14" s="4">
        <f t="shared" si="4"/>
        <v>0.69726995043836892</v>
      </c>
      <c r="L14" s="5">
        <f t="shared" si="5"/>
        <v>4.0053404539385851E-3</v>
      </c>
      <c r="M14" s="5">
        <f t="shared" si="6"/>
        <v>-5.5201266948491101</v>
      </c>
      <c r="N14" s="5">
        <f t="shared" si="7"/>
        <v>2.2109986761745436E-2</v>
      </c>
      <c r="O14" s="5"/>
    </row>
    <row r="15" spans="2:15" ht="15.75">
      <c r="B15" s="1">
        <v>9</v>
      </c>
      <c r="C15" s="7" t="s">
        <v>28</v>
      </c>
      <c r="D15" s="3" t="s">
        <v>29</v>
      </c>
      <c r="E15" s="3">
        <v>18</v>
      </c>
      <c r="F15" s="3">
        <v>8</v>
      </c>
      <c r="G15" s="3">
        <f t="shared" si="0"/>
        <v>1800</v>
      </c>
      <c r="H15" s="4">
        <f t="shared" si="1"/>
        <v>2.4032042723631508</v>
      </c>
      <c r="I15" s="3">
        <f t="shared" si="2"/>
        <v>0.32</v>
      </c>
      <c r="J15" s="4">
        <f t="shared" si="3"/>
        <v>2.3738872403560833</v>
      </c>
      <c r="K15" s="4">
        <f t="shared" si="4"/>
        <v>4.7770915127192346</v>
      </c>
      <c r="L15" s="5">
        <f t="shared" si="5"/>
        <v>2.4032042723631509E-2</v>
      </c>
      <c r="M15" s="5">
        <f t="shared" si="6"/>
        <v>-3.7283672256210547</v>
      </c>
      <c r="N15" s="5">
        <f t="shared" si="7"/>
        <v>8.960028045551266E-2</v>
      </c>
      <c r="O15" s="5"/>
    </row>
    <row r="16" spans="2:15">
      <c r="B16" s="1">
        <v>10</v>
      </c>
      <c r="C16" s="2" t="s">
        <v>30</v>
      </c>
      <c r="D16" s="3" t="s">
        <v>24</v>
      </c>
      <c r="E16" s="3">
        <v>7</v>
      </c>
      <c r="F16" s="3">
        <v>2</v>
      </c>
      <c r="G16" s="3">
        <f t="shared" si="0"/>
        <v>700</v>
      </c>
      <c r="H16" s="4">
        <f t="shared" si="1"/>
        <v>0.93457943925233633</v>
      </c>
      <c r="I16" s="3">
        <f t="shared" si="2"/>
        <v>0.08</v>
      </c>
      <c r="J16" s="4">
        <f t="shared" si="3"/>
        <v>0.59347181008902083</v>
      </c>
      <c r="K16" s="4">
        <f t="shared" si="4"/>
        <v>1.5280512493413572</v>
      </c>
      <c r="L16" s="5">
        <f t="shared" si="5"/>
        <v>9.3457943925233638E-3</v>
      </c>
      <c r="M16" s="5">
        <f t="shared" si="6"/>
        <v>-4.6728288344619067</v>
      </c>
      <c r="N16" s="5">
        <f t="shared" si="7"/>
        <v>4.3671297518335574E-2</v>
      </c>
      <c r="O16" s="5"/>
    </row>
    <row r="17" spans="1:15">
      <c r="B17" s="1">
        <v>11</v>
      </c>
      <c r="C17" s="6" t="s">
        <v>31</v>
      </c>
      <c r="D17" s="3" t="s">
        <v>32</v>
      </c>
      <c r="E17" s="3">
        <v>35</v>
      </c>
      <c r="F17" s="3">
        <v>25</v>
      </c>
      <c r="G17" s="3">
        <f t="shared" si="0"/>
        <v>3500</v>
      </c>
      <c r="H17" s="4">
        <f>G17/$G$48*100</f>
        <v>4.6728971962616823</v>
      </c>
      <c r="I17" s="3">
        <f t="shared" si="2"/>
        <v>1</v>
      </c>
      <c r="J17" s="4">
        <f t="shared" si="3"/>
        <v>7.4183976261127604</v>
      </c>
      <c r="K17" s="8">
        <f t="shared" si="4"/>
        <v>12.091294822374444</v>
      </c>
      <c r="L17" s="5">
        <f t="shared" si="5"/>
        <v>4.6728971962616821E-2</v>
      </c>
      <c r="M17" s="5">
        <f t="shared" si="6"/>
        <v>-3.0633909220278057</v>
      </c>
      <c r="N17" s="5">
        <f t="shared" si="7"/>
        <v>0.14314910850597223</v>
      </c>
      <c r="O17" s="5"/>
    </row>
    <row r="18" spans="1:15" ht="15.75">
      <c r="B18" s="1">
        <v>12</v>
      </c>
      <c r="C18" s="7" t="s">
        <v>33</v>
      </c>
      <c r="D18" s="3" t="s">
        <v>29</v>
      </c>
      <c r="E18" s="3">
        <v>7</v>
      </c>
      <c r="F18" s="3">
        <v>1</v>
      </c>
      <c r="G18" s="3">
        <f t="shared" si="0"/>
        <v>700</v>
      </c>
      <c r="H18" s="4">
        <f t="shared" si="1"/>
        <v>0.93457943925233633</v>
      </c>
      <c r="I18" s="3">
        <f t="shared" si="2"/>
        <v>0.04</v>
      </c>
      <c r="J18" s="4">
        <f t="shared" si="3"/>
        <v>0.29673590504451042</v>
      </c>
      <c r="K18" s="4">
        <f t="shared" si="4"/>
        <v>1.2313153442968467</v>
      </c>
      <c r="L18" s="5">
        <f t="shared" si="5"/>
        <v>9.3457943925233638E-3</v>
      </c>
      <c r="M18" s="5">
        <f t="shared" si="6"/>
        <v>-4.6728288344619067</v>
      </c>
      <c r="N18" s="5">
        <f t="shared" si="7"/>
        <v>4.3671297518335574E-2</v>
      </c>
      <c r="O18" s="5"/>
    </row>
    <row r="19" spans="1:15">
      <c r="B19" s="1">
        <v>13</v>
      </c>
      <c r="C19" s="9" t="s">
        <v>34</v>
      </c>
      <c r="D19" s="3" t="s">
        <v>29</v>
      </c>
      <c r="E19" s="3">
        <v>5</v>
      </c>
      <c r="F19" s="3">
        <v>3</v>
      </c>
      <c r="G19" s="3">
        <f t="shared" si="0"/>
        <v>500</v>
      </c>
      <c r="H19" s="4">
        <f t="shared" si="1"/>
        <v>0.66755674232309747</v>
      </c>
      <c r="I19" s="3">
        <f t="shared" si="2"/>
        <v>0.12</v>
      </c>
      <c r="J19" s="4">
        <f t="shared" si="3"/>
        <v>0.89020771513353114</v>
      </c>
      <c r="K19" s="4">
        <f t="shared" si="4"/>
        <v>1.5577644574566287</v>
      </c>
      <c r="L19" s="5">
        <f t="shared" si="5"/>
        <v>6.6755674232309749E-3</v>
      </c>
      <c r="M19" s="5">
        <f t="shared" si="6"/>
        <v>-5.0093010710831187</v>
      </c>
      <c r="N19" s="5">
        <f t="shared" si="7"/>
        <v>3.34399270432785E-2</v>
      </c>
      <c r="O19" s="5"/>
    </row>
    <row r="20" spans="1:15" ht="15.75">
      <c r="B20" s="1">
        <v>14</v>
      </c>
      <c r="C20" s="7" t="s">
        <v>35</v>
      </c>
      <c r="D20" s="3" t="s">
        <v>36</v>
      </c>
      <c r="E20" s="3">
        <v>11</v>
      </c>
      <c r="F20" s="3">
        <v>7</v>
      </c>
      <c r="G20" s="3">
        <f t="shared" si="0"/>
        <v>1100</v>
      </c>
      <c r="H20" s="4">
        <f t="shared" si="1"/>
        <v>1.4686248331108143</v>
      </c>
      <c r="I20" s="3">
        <f t="shared" si="2"/>
        <v>0.28000000000000003</v>
      </c>
      <c r="J20" s="4">
        <f t="shared" si="3"/>
        <v>2.0771513353115729</v>
      </c>
      <c r="K20" s="4">
        <f t="shared" si="4"/>
        <v>3.5457761684223872</v>
      </c>
      <c r="L20" s="5">
        <f t="shared" si="5"/>
        <v>1.4686248331108143E-2</v>
      </c>
      <c r="M20" s="5">
        <f t="shared" si="6"/>
        <v>-4.2208437107188486</v>
      </c>
      <c r="N20" s="5">
        <f t="shared" si="7"/>
        <v>6.1988358902412992E-2</v>
      </c>
      <c r="O20" s="5"/>
    </row>
    <row r="21" spans="1:15" ht="15.75">
      <c r="A21" s="20" t="s">
        <v>80</v>
      </c>
      <c r="B21" s="1">
        <v>15</v>
      </c>
      <c r="C21" s="7" t="s">
        <v>37</v>
      </c>
      <c r="D21" s="3" t="s">
        <v>38</v>
      </c>
      <c r="E21" s="3">
        <v>9</v>
      </c>
      <c r="F21" s="3">
        <v>3</v>
      </c>
      <c r="G21" s="3">
        <f t="shared" si="0"/>
        <v>900</v>
      </c>
      <c r="H21" s="4">
        <f t="shared" si="1"/>
        <v>1.2016021361815754</v>
      </c>
      <c r="I21" s="3">
        <f t="shared" si="2"/>
        <v>0.12</v>
      </c>
      <c r="J21" s="4">
        <f t="shared" si="3"/>
        <v>0.89020771513353114</v>
      </c>
      <c r="K21" s="4">
        <f t="shared" si="4"/>
        <v>2.0918098513151064</v>
      </c>
      <c r="L21" s="5">
        <f t="shared" si="5"/>
        <v>1.2016021361815754E-2</v>
      </c>
      <c r="M21" s="5">
        <f t="shared" si="6"/>
        <v>-4.4215144061810001</v>
      </c>
      <c r="N21" s="5">
        <f t="shared" si="7"/>
        <v>5.3129011556246997E-2</v>
      </c>
      <c r="O21" s="5"/>
    </row>
    <row r="22" spans="1:15" ht="15.75">
      <c r="B22" s="1">
        <v>16</v>
      </c>
      <c r="C22" s="7" t="s">
        <v>39</v>
      </c>
      <c r="D22" s="3" t="s">
        <v>40</v>
      </c>
      <c r="E22" s="3">
        <v>6</v>
      </c>
      <c r="F22" s="3">
        <v>3</v>
      </c>
      <c r="G22" s="3">
        <f t="shared" si="0"/>
        <v>600</v>
      </c>
      <c r="H22" s="4">
        <f t="shared" si="1"/>
        <v>0.80106809078771701</v>
      </c>
      <c r="I22" s="3">
        <f t="shared" si="2"/>
        <v>0.12</v>
      </c>
      <c r="J22" s="4">
        <f t="shared" si="3"/>
        <v>0.89020771513353114</v>
      </c>
      <c r="K22" s="4">
        <f t="shared" si="4"/>
        <v>1.691275805921248</v>
      </c>
      <c r="L22" s="5">
        <f t="shared" si="5"/>
        <v>8.0106809078771702E-3</v>
      </c>
      <c r="M22" s="5">
        <f t="shared" si="6"/>
        <v>-4.8269795142891647</v>
      </c>
      <c r="N22" s="5">
        <f t="shared" si="7"/>
        <v>3.8667392637830429E-2</v>
      </c>
      <c r="O22" s="5"/>
    </row>
    <row r="23" spans="1:15">
      <c r="B23" s="1">
        <v>17</v>
      </c>
      <c r="C23" s="9" t="s">
        <v>41</v>
      </c>
      <c r="D23" s="3" t="s">
        <v>42</v>
      </c>
      <c r="E23" s="3">
        <v>11</v>
      </c>
      <c r="F23" s="3">
        <v>6</v>
      </c>
      <c r="G23" s="3">
        <f t="shared" si="0"/>
        <v>1100</v>
      </c>
      <c r="H23" s="4">
        <f t="shared" si="1"/>
        <v>1.4686248331108143</v>
      </c>
      <c r="I23" s="3">
        <f t="shared" si="2"/>
        <v>0.24</v>
      </c>
      <c r="J23" s="4">
        <f t="shared" si="3"/>
        <v>1.7804154302670623</v>
      </c>
      <c r="K23" s="4">
        <f t="shared" si="4"/>
        <v>3.2490402633778768</v>
      </c>
      <c r="L23" s="5">
        <f t="shared" si="5"/>
        <v>1.4686248331108143E-2</v>
      </c>
      <c r="M23" s="5">
        <f t="shared" si="6"/>
        <v>-4.2208437107188486</v>
      </c>
      <c r="N23" s="5">
        <f t="shared" si="7"/>
        <v>6.1988358902412992E-2</v>
      </c>
      <c r="O23" s="5"/>
    </row>
    <row r="24" spans="1:15">
      <c r="B24" s="1">
        <v>18</v>
      </c>
      <c r="C24" s="2" t="s">
        <v>43</v>
      </c>
      <c r="D24" s="3" t="s">
        <v>44</v>
      </c>
      <c r="E24" s="3">
        <v>9</v>
      </c>
      <c r="F24" s="3">
        <v>4</v>
      </c>
      <c r="G24" s="3">
        <f t="shared" si="0"/>
        <v>900</v>
      </c>
      <c r="H24" s="4">
        <f t="shared" si="1"/>
        <v>1.2016021361815754</v>
      </c>
      <c r="I24" s="3">
        <f t="shared" si="2"/>
        <v>0.16</v>
      </c>
      <c r="J24" s="4">
        <f t="shared" si="3"/>
        <v>1.1869436201780417</v>
      </c>
      <c r="K24" s="4">
        <f t="shared" si="4"/>
        <v>2.3885457563596173</v>
      </c>
      <c r="L24" s="5">
        <f t="shared" si="5"/>
        <v>1.2016021361815754E-2</v>
      </c>
      <c r="M24" s="5">
        <f t="shared" si="6"/>
        <v>-4.4215144061810001</v>
      </c>
      <c r="N24" s="5">
        <f t="shared" si="7"/>
        <v>5.3129011556246997E-2</v>
      </c>
      <c r="O24" s="5"/>
    </row>
    <row r="25" spans="1:15" ht="15.75">
      <c r="B25" s="1">
        <v>19</v>
      </c>
      <c r="C25" s="7" t="s">
        <v>45</v>
      </c>
      <c r="D25" s="3" t="s">
        <v>15</v>
      </c>
      <c r="E25" s="3">
        <v>10</v>
      </c>
      <c r="F25" s="3">
        <v>7</v>
      </c>
      <c r="G25" s="3">
        <f t="shared" si="0"/>
        <v>1000</v>
      </c>
      <c r="H25" s="4">
        <f t="shared" si="1"/>
        <v>1.3351134846461949</v>
      </c>
      <c r="I25" s="3">
        <f t="shared" si="2"/>
        <v>0.28000000000000003</v>
      </c>
      <c r="J25" s="4">
        <f t="shared" si="3"/>
        <v>2.0771513353115729</v>
      </c>
      <c r="K25" s="4">
        <f t="shared" si="4"/>
        <v>3.4122648199577679</v>
      </c>
      <c r="L25" s="5">
        <f t="shared" si="5"/>
        <v>1.335113484646195E-2</v>
      </c>
      <c r="M25" s="5">
        <f t="shared" si="6"/>
        <v>-4.3161538905231733</v>
      </c>
      <c r="N25" s="5">
        <f t="shared" si="7"/>
        <v>5.7625552610456252E-2</v>
      </c>
      <c r="O25" s="5"/>
    </row>
    <row r="26" spans="1:15">
      <c r="B26" s="1">
        <v>20</v>
      </c>
      <c r="C26" s="2" t="s">
        <v>46</v>
      </c>
      <c r="D26" s="3" t="s">
        <v>47</v>
      </c>
      <c r="E26" s="3">
        <v>14</v>
      </c>
      <c r="F26" s="3">
        <v>12</v>
      </c>
      <c r="G26" s="3">
        <f t="shared" si="0"/>
        <v>1400</v>
      </c>
      <c r="H26" s="4">
        <f t="shared" si="1"/>
        <v>1.8691588785046727</v>
      </c>
      <c r="I26" s="3">
        <f t="shared" si="2"/>
        <v>0.48</v>
      </c>
      <c r="J26" s="4">
        <f t="shared" si="3"/>
        <v>3.5608308605341246</v>
      </c>
      <c r="K26" s="4">
        <f t="shared" si="4"/>
        <v>5.4299897390387972</v>
      </c>
      <c r="L26" s="5">
        <f t="shared" si="5"/>
        <v>1.8691588785046728E-2</v>
      </c>
      <c r="M26" s="5">
        <f t="shared" si="6"/>
        <v>-3.9796816539019608</v>
      </c>
      <c r="N26" s="5">
        <f t="shared" si="7"/>
        <v>7.4386572970130099E-2</v>
      </c>
      <c r="O26" s="5"/>
    </row>
    <row r="27" spans="1:15">
      <c r="B27" s="1">
        <v>21</v>
      </c>
      <c r="C27" s="6" t="s">
        <v>48</v>
      </c>
      <c r="D27" s="3" t="s">
        <v>24</v>
      </c>
      <c r="E27" s="3">
        <v>4</v>
      </c>
      <c r="F27" s="3">
        <v>1</v>
      </c>
      <c r="G27" s="3">
        <f t="shared" si="0"/>
        <v>400</v>
      </c>
      <c r="H27" s="4">
        <f t="shared" si="1"/>
        <v>0.53404539385847793</v>
      </c>
      <c r="I27" s="3">
        <f t="shared" si="2"/>
        <v>0.04</v>
      </c>
      <c r="J27" s="4">
        <f t="shared" si="3"/>
        <v>0.29673590504451042</v>
      </c>
      <c r="K27" s="4">
        <f t="shared" si="4"/>
        <v>0.83078129890298835</v>
      </c>
      <c r="L27" s="5">
        <f t="shared" si="5"/>
        <v>5.3404539385847796E-3</v>
      </c>
      <c r="M27" s="5">
        <f t="shared" si="6"/>
        <v>-5.2324446223973293</v>
      </c>
      <c r="N27" s="5">
        <f t="shared" si="7"/>
        <v>2.7943629492108567E-2</v>
      </c>
      <c r="O27" s="5"/>
    </row>
    <row r="28" spans="1:15" ht="15.75">
      <c r="B28" s="1">
        <v>22</v>
      </c>
      <c r="C28" s="7" t="s">
        <v>49</v>
      </c>
      <c r="D28" s="3" t="s">
        <v>50</v>
      </c>
      <c r="E28" s="3">
        <v>12</v>
      </c>
      <c r="F28" s="3">
        <v>2</v>
      </c>
      <c r="G28" s="3">
        <f t="shared" si="0"/>
        <v>1200</v>
      </c>
      <c r="H28" s="4">
        <f t="shared" si="1"/>
        <v>1.602136181575434</v>
      </c>
      <c r="I28" s="3">
        <f t="shared" si="2"/>
        <v>0.08</v>
      </c>
      <c r="J28" s="4">
        <f t="shared" si="3"/>
        <v>0.59347181008902083</v>
      </c>
      <c r="K28" s="4">
        <f t="shared" si="4"/>
        <v>2.1956079916644549</v>
      </c>
      <c r="L28" s="5">
        <f t="shared" si="5"/>
        <v>1.602136181575434E-2</v>
      </c>
      <c r="M28" s="5">
        <f t="shared" si="6"/>
        <v>-4.1338323337292193</v>
      </c>
      <c r="N28" s="5">
        <f t="shared" si="7"/>
        <v>6.6229623504339974E-2</v>
      </c>
      <c r="O28" s="5"/>
    </row>
    <row r="29" spans="1:15" ht="15.75">
      <c r="B29" s="1">
        <v>23</v>
      </c>
      <c r="C29" s="7" t="s">
        <v>51</v>
      </c>
      <c r="D29" s="3" t="s">
        <v>52</v>
      </c>
      <c r="E29" s="3">
        <v>8</v>
      </c>
      <c r="F29" s="3">
        <v>6</v>
      </c>
      <c r="G29" s="3">
        <f t="shared" si="0"/>
        <v>800</v>
      </c>
      <c r="H29" s="4">
        <f t="shared" si="1"/>
        <v>1.0680907877169559</v>
      </c>
      <c r="I29" s="3">
        <f t="shared" si="2"/>
        <v>0.24</v>
      </c>
      <c r="J29" s="4">
        <f t="shared" si="3"/>
        <v>1.7804154302670623</v>
      </c>
      <c r="K29" s="4">
        <f t="shared" si="4"/>
        <v>2.8485062179840179</v>
      </c>
      <c r="L29" s="5">
        <f t="shared" si="5"/>
        <v>1.0680907877169559E-2</v>
      </c>
      <c r="M29" s="5">
        <f t="shared" si="6"/>
        <v>-4.5392974418373839</v>
      </c>
      <c r="N29" s="5">
        <f t="shared" si="7"/>
        <v>4.8483817803336542E-2</v>
      </c>
      <c r="O29" s="5"/>
    </row>
    <row r="30" spans="1:15" ht="15.75">
      <c r="B30" s="1">
        <v>24</v>
      </c>
      <c r="C30" s="7" t="s">
        <v>53</v>
      </c>
      <c r="D30" s="3" t="s">
        <v>54</v>
      </c>
      <c r="E30" s="3">
        <v>4</v>
      </c>
      <c r="F30" s="3">
        <v>2</v>
      </c>
      <c r="G30" s="3">
        <f t="shared" si="0"/>
        <v>400</v>
      </c>
      <c r="H30" s="4">
        <f t="shared" si="1"/>
        <v>0.53404539385847793</v>
      </c>
      <c r="I30" s="3">
        <f t="shared" si="2"/>
        <v>0.08</v>
      </c>
      <c r="J30" s="4">
        <f t="shared" si="3"/>
        <v>0.59347181008902083</v>
      </c>
      <c r="K30" s="4">
        <f t="shared" si="4"/>
        <v>1.1275172039474988</v>
      </c>
      <c r="L30" s="5">
        <f t="shared" si="5"/>
        <v>5.3404539385847796E-3</v>
      </c>
      <c r="M30" s="5">
        <f t="shared" si="6"/>
        <v>-5.2324446223973293</v>
      </c>
      <c r="N30" s="5">
        <f t="shared" si="7"/>
        <v>2.7943629492108567E-2</v>
      </c>
      <c r="O30" s="5"/>
    </row>
    <row r="31" spans="1:15" ht="15.75">
      <c r="B31" s="1">
        <v>25</v>
      </c>
      <c r="C31" s="7" t="s">
        <v>55</v>
      </c>
      <c r="D31" s="3" t="s">
        <v>56</v>
      </c>
      <c r="E31" s="3">
        <v>22</v>
      </c>
      <c r="F31" s="3">
        <v>18</v>
      </c>
      <c r="G31" s="3">
        <f t="shared" si="0"/>
        <v>2200</v>
      </c>
      <c r="H31" s="4">
        <f t="shared" si="1"/>
        <v>2.9372496662216285</v>
      </c>
      <c r="I31" s="3">
        <f t="shared" si="2"/>
        <v>0.72</v>
      </c>
      <c r="J31" s="4">
        <f t="shared" si="3"/>
        <v>5.3412462908011875</v>
      </c>
      <c r="K31" s="8">
        <f t="shared" si="4"/>
        <v>8.278495957022816</v>
      </c>
      <c r="L31" s="5">
        <f t="shared" si="5"/>
        <v>2.9372496662216287E-2</v>
      </c>
      <c r="M31" s="5">
        <f t="shared" si="6"/>
        <v>-3.5276965301589036</v>
      </c>
      <c r="N31" s="5">
        <f t="shared" si="7"/>
        <v>0.10361725455740438</v>
      </c>
      <c r="O31" s="5"/>
    </row>
    <row r="32" spans="1:15" ht="15.75">
      <c r="B32" s="1">
        <v>26</v>
      </c>
      <c r="C32" s="7" t="s">
        <v>57</v>
      </c>
      <c r="D32" s="3" t="s">
        <v>29</v>
      </c>
      <c r="E32" s="3">
        <v>5</v>
      </c>
      <c r="F32" s="3">
        <v>1</v>
      </c>
      <c r="G32" s="3">
        <f t="shared" si="0"/>
        <v>500</v>
      </c>
      <c r="H32" s="4">
        <f t="shared" si="1"/>
        <v>0.66755674232309747</v>
      </c>
      <c r="I32" s="3">
        <f t="shared" si="2"/>
        <v>0.04</v>
      </c>
      <c r="J32" s="4">
        <f t="shared" si="3"/>
        <v>0.29673590504451042</v>
      </c>
      <c r="K32" s="4">
        <f t="shared" si="4"/>
        <v>0.96429264736760789</v>
      </c>
      <c r="L32" s="5">
        <f t="shared" si="5"/>
        <v>6.6755674232309749E-3</v>
      </c>
      <c r="M32" s="5">
        <f t="shared" si="6"/>
        <v>-5.0093010710831187</v>
      </c>
      <c r="N32" s="5">
        <f t="shared" si="7"/>
        <v>3.34399270432785E-2</v>
      </c>
      <c r="O32" s="5"/>
    </row>
    <row r="33" spans="2:15">
      <c r="B33" s="1">
        <v>27</v>
      </c>
      <c r="C33" s="2" t="s">
        <v>58</v>
      </c>
      <c r="D33" s="3" t="s">
        <v>59</v>
      </c>
      <c r="E33" s="3">
        <v>3</v>
      </c>
      <c r="F33" s="3">
        <v>2</v>
      </c>
      <c r="G33" s="3">
        <f t="shared" si="0"/>
        <v>300</v>
      </c>
      <c r="H33" s="4">
        <f t="shared" si="1"/>
        <v>0.40053404539385851</v>
      </c>
      <c r="I33" s="3">
        <f t="shared" si="2"/>
        <v>0.08</v>
      </c>
      <c r="J33" s="4">
        <f t="shared" si="3"/>
        <v>0.59347181008902083</v>
      </c>
      <c r="K33" s="4">
        <f t="shared" si="4"/>
        <v>0.99400585548287934</v>
      </c>
      <c r="L33" s="5">
        <f t="shared" si="5"/>
        <v>4.0053404539385851E-3</v>
      </c>
      <c r="M33" s="5">
        <f t="shared" si="6"/>
        <v>-5.5201266948491101</v>
      </c>
      <c r="N33" s="5">
        <f t="shared" si="7"/>
        <v>2.2109986761745436E-2</v>
      </c>
      <c r="O33" s="5"/>
    </row>
    <row r="34" spans="2:15">
      <c r="B34" s="1">
        <v>28</v>
      </c>
      <c r="C34" s="2" t="s">
        <v>60</v>
      </c>
      <c r="D34" s="3" t="s">
        <v>59</v>
      </c>
      <c r="E34" s="3">
        <v>4</v>
      </c>
      <c r="F34" s="3">
        <v>1</v>
      </c>
      <c r="G34" s="3">
        <f t="shared" si="0"/>
        <v>400</v>
      </c>
      <c r="H34" s="4">
        <f t="shared" si="1"/>
        <v>0.53404539385847793</v>
      </c>
      <c r="I34" s="3">
        <f t="shared" si="2"/>
        <v>0.04</v>
      </c>
      <c r="J34" s="4">
        <f t="shared" si="3"/>
        <v>0.29673590504451042</v>
      </c>
      <c r="K34" s="4">
        <f t="shared" si="4"/>
        <v>0.83078129890298835</v>
      </c>
      <c r="L34" s="5">
        <f t="shared" si="5"/>
        <v>5.3404539385847796E-3</v>
      </c>
      <c r="M34" s="5">
        <f t="shared" si="6"/>
        <v>-5.2324446223973293</v>
      </c>
      <c r="N34" s="5">
        <f t="shared" si="7"/>
        <v>2.7943629492108567E-2</v>
      </c>
      <c r="O34" s="5"/>
    </row>
    <row r="35" spans="2:15" ht="15.75">
      <c r="B35" s="1">
        <v>29</v>
      </c>
      <c r="C35" s="7" t="s">
        <v>61</v>
      </c>
      <c r="D35" s="3" t="s">
        <v>24</v>
      </c>
      <c r="E35" s="3">
        <v>25</v>
      </c>
      <c r="F35" s="3">
        <v>23</v>
      </c>
      <c r="G35" s="3">
        <f t="shared" si="0"/>
        <v>2500</v>
      </c>
      <c r="H35" s="4">
        <f t="shared" si="1"/>
        <v>3.3377837116154869</v>
      </c>
      <c r="I35" s="3">
        <f t="shared" si="2"/>
        <v>0.92</v>
      </c>
      <c r="J35" s="4">
        <f t="shared" si="3"/>
        <v>6.8249258160237396</v>
      </c>
      <c r="K35" s="8">
        <f t="shared" si="4"/>
        <v>10.162709527639226</v>
      </c>
      <c r="L35" s="5">
        <f t="shared" si="5"/>
        <v>3.3377837116154871E-2</v>
      </c>
      <c r="M35" s="5">
        <f t="shared" si="6"/>
        <v>-3.3998631586490187</v>
      </c>
      <c r="N35" s="5">
        <f t="shared" si="7"/>
        <v>0.11348007872660275</v>
      </c>
      <c r="O35" s="5"/>
    </row>
    <row r="36" spans="2:15">
      <c r="B36" s="1">
        <v>30</v>
      </c>
      <c r="C36" s="2" t="s">
        <v>62</v>
      </c>
      <c r="D36" s="3" t="s">
        <v>24</v>
      </c>
      <c r="E36" s="3">
        <v>20</v>
      </c>
      <c r="F36" s="3">
        <v>13</v>
      </c>
      <c r="G36" s="3">
        <f t="shared" si="0"/>
        <v>2000</v>
      </c>
      <c r="H36" s="4">
        <f t="shared" si="1"/>
        <v>2.6702269692923899</v>
      </c>
      <c r="I36" s="3">
        <f t="shared" si="2"/>
        <v>0.52</v>
      </c>
      <c r="J36" s="4">
        <f t="shared" si="3"/>
        <v>3.8575667655786359</v>
      </c>
      <c r="K36" s="4">
        <f t="shared" si="4"/>
        <v>6.5277937348710253</v>
      </c>
      <c r="L36" s="5">
        <f t="shared" si="5"/>
        <v>2.67022696929239E-2</v>
      </c>
      <c r="M36" s="5">
        <f t="shared" si="6"/>
        <v>-3.6230067099632284</v>
      </c>
      <c r="N36" s="5">
        <f t="shared" si="7"/>
        <v>9.6742502268711048E-2</v>
      </c>
      <c r="O36" s="5"/>
    </row>
    <row r="37" spans="2:15" ht="15.75">
      <c r="B37" s="1">
        <v>31</v>
      </c>
      <c r="C37" s="7" t="s">
        <v>63</v>
      </c>
      <c r="D37" s="3" t="s">
        <v>64</v>
      </c>
      <c r="E37" s="3">
        <v>16</v>
      </c>
      <c r="F37" s="3">
        <v>12</v>
      </c>
      <c r="G37" s="3">
        <f t="shared" si="0"/>
        <v>1600</v>
      </c>
      <c r="H37" s="4">
        <f t="shared" si="1"/>
        <v>2.1361815754339117</v>
      </c>
      <c r="I37" s="3">
        <f t="shared" si="2"/>
        <v>0.48</v>
      </c>
      <c r="J37" s="4">
        <f t="shared" si="3"/>
        <v>3.5608308605341246</v>
      </c>
      <c r="K37" s="4">
        <f t="shared" si="4"/>
        <v>5.6970124359680359</v>
      </c>
      <c r="L37" s="5">
        <f t="shared" si="5"/>
        <v>2.1361815754339118E-2</v>
      </c>
      <c r="M37" s="5">
        <f t="shared" si="6"/>
        <v>-3.8461502612774381</v>
      </c>
      <c r="N37" s="5">
        <f t="shared" si="7"/>
        <v>8.2160753244911899E-2</v>
      </c>
      <c r="O37" s="5"/>
    </row>
    <row r="38" spans="2:15" ht="15.75">
      <c r="B38" s="1">
        <v>32</v>
      </c>
      <c r="C38" s="7" t="s">
        <v>65</v>
      </c>
      <c r="D38" s="3" t="s">
        <v>64</v>
      </c>
      <c r="E38" s="3">
        <v>10</v>
      </c>
      <c r="F38" s="3">
        <v>8</v>
      </c>
      <c r="G38" s="3">
        <f t="shared" si="0"/>
        <v>1000</v>
      </c>
      <c r="H38" s="4">
        <f t="shared" si="1"/>
        <v>1.3351134846461949</v>
      </c>
      <c r="I38" s="3">
        <f t="shared" si="2"/>
        <v>0.32</v>
      </c>
      <c r="J38" s="4">
        <f t="shared" si="3"/>
        <v>2.3738872403560833</v>
      </c>
      <c r="K38" s="4">
        <f t="shared" si="4"/>
        <v>3.7090007250022783</v>
      </c>
      <c r="L38" s="5">
        <f t="shared" si="5"/>
        <v>1.335113484646195E-2</v>
      </c>
      <c r="M38" s="5">
        <f t="shared" si="6"/>
        <v>-4.3161538905231733</v>
      </c>
      <c r="N38" s="5">
        <f t="shared" si="7"/>
        <v>5.7625552610456252E-2</v>
      </c>
      <c r="O38" s="5"/>
    </row>
    <row r="39" spans="2:15" ht="15.75">
      <c r="B39" s="1">
        <v>33</v>
      </c>
      <c r="C39" s="7" t="s">
        <v>66</v>
      </c>
      <c r="D39" s="3" t="s">
        <v>17</v>
      </c>
      <c r="E39" s="3">
        <v>18</v>
      </c>
      <c r="F39" s="3">
        <v>15</v>
      </c>
      <c r="G39" s="3">
        <f t="shared" si="0"/>
        <v>1800</v>
      </c>
      <c r="H39" s="4">
        <f t="shared" si="1"/>
        <v>2.4032042723631508</v>
      </c>
      <c r="I39" s="3">
        <f t="shared" si="2"/>
        <v>0.6</v>
      </c>
      <c r="J39" s="4">
        <f t="shared" si="3"/>
        <v>4.4510385756676563</v>
      </c>
      <c r="K39" s="8">
        <f t="shared" si="4"/>
        <v>6.8542428480308075</v>
      </c>
      <c r="L39" s="5">
        <f t="shared" si="5"/>
        <v>2.4032042723631509E-2</v>
      </c>
      <c r="M39" s="5">
        <f t="shared" si="6"/>
        <v>-3.7283672256210547</v>
      </c>
      <c r="N39" s="5">
        <f t="shared" si="7"/>
        <v>8.960028045551266E-2</v>
      </c>
      <c r="O39" s="5"/>
    </row>
    <row r="40" spans="2:15" ht="15.75">
      <c r="B40" s="1">
        <v>34</v>
      </c>
      <c r="C40" s="7" t="s">
        <v>67</v>
      </c>
      <c r="D40" s="3" t="s">
        <v>68</v>
      </c>
      <c r="E40" s="3">
        <v>120</v>
      </c>
      <c r="F40" s="3">
        <v>25</v>
      </c>
      <c r="G40" s="3">
        <f t="shared" si="0"/>
        <v>12000</v>
      </c>
      <c r="H40" s="4">
        <f t="shared" si="1"/>
        <v>16.021361815754339</v>
      </c>
      <c r="I40" s="3">
        <f t="shared" si="2"/>
        <v>1</v>
      </c>
      <c r="J40" s="4">
        <f t="shared" si="3"/>
        <v>7.4183976261127604</v>
      </c>
      <c r="K40" s="8">
        <f t="shared" si="4"/>
        <v>23.4397594418671</v>
      </c>
      <c r="L40" s="5">
        <f t="shared" si="5"/>
        <v>0.1602136181575434</v>
      </c>
      <c r="M40" s="5">
        <f t="shared" si="6"/>
        <v>-1.8312472407351734</v>
      </c>
      <c r="N40" s="5">
        <f t="shared" si="7"/>
        <v>0.29339074617920002</v>
      </c>
      <c r="O40" s="5"/>
    </row>
    <row r="41" spans="2:15">
      <c r="B41" s="1">
        <v>35</v>
      </c>
      <c r="C41" s="2" t="s">
        <v>69</v>
      </c>
      <c r="D41" s="3" t="s">
        <v>68</v>
      </c>
      <c r="E41" s="3">
        <v>132</v>
      </c>
      <c r="F41" s="3">
        <v>25</v>
      </c>
      <c r="G41" s="3">
        <f t="shared" si="0"/>
        <v>13200</v>
      </c>
      <c r="H41" s="4">
        <f t="shared" si="1"/>
        <v>17.623497997329775</v>
      </c>
      <c r="I41" s="3">
        <f t="shared" si="2"/>
        <v>1</v>
      </c>
      <c r="J41" s="4">
        <f t="shared" si="3"/>
        <v>7.4183976261127604</v>
      </c>
      <c r="K41" s="8">
        <f t="shared" si="4"/>
        <v>25.041895623442535</v>
      </c>
      <c r="L41" s="5">
        <f t="shared" si="5"/>
        <v>0.17623497997329773</v>
      </c>
      <c r="M41" s="5">
        <f t="shared" si="6"/>
        <v>-1.7359370609308487</v>
      </c>
      <c r="N41" s="5">
        <f t="shared" si="7"/>
        <v>0.30593283316805342</v>
      </c>
      <c r="O41" s="5"/>
    </row>
    <row r="42" spans="2:15" ht="15.75">
      <c r="B42" s="1">
        <v>36</v>
      </c>
      <c r="C42" s="7" t="s">
        <v>70</v>
      </c>
      <c r="D42" s="3" t="s">
        <v>71</v>
      </c>
      <c r="E42" s="3">
        <v>6</v>
      </c>
      <c r="F42" s="3">
        <v>2</v>
      </c>
      <c r="G42" s="3">
        <f t="shared" si="0"/>
        <v>600</v>
      </c>
      <c r="H42" s="4">
        <f t="shared" si="1"/>
        <v>0.80106809078771701</v>
      </c>
      <c r="I42" s="3">
        <f t="shared" si="2"/>
        <v>0.08</v>
      </c>
      <c r="J42" s="4">
        <f t="shared" si="3"/>
        <v>0.59347181008902083</v>
      </c>
      <c r="K42" s="4">
        <f t="shared" si="4"/>
        <v>1.3945399008767378</v>
      </c>
      <c r="L42" s="5">
        <f t="shared" si="5"/>
        <v>8.0106809078771702E-3</v>
      </c>
      <c r="M42" s="5">
        <f t="shared" si="6"/>
        <v>-4.8269795142891647</v>
      </c>
      <c r="N42" s="5">
        <f t="shared" si="7"/>
        <v>3.8667392637830429E-2</v>
      </c>
      <c r="O42" s="5"/>
    </row>
    <row r="43" spans="2:15">
      <c r="B43" s="1">
        <v>37</v>
      </c>
      <c r="C43" s="6" t="s">
        <v>72</v>
      </c>
      <c r="D43" s="3" t="s">
        <v>71</v>
      </c>
      <c r="E43" s="3">
        <v>8</v>
      </c>
      <c r="F43" s="3">
        <v>4</v>
      </c>
      <c r="G43" s="3">
        <f t="shared" si="0"/>
        <v>800</v>
      </c>
      <c r="H43" s="4">
        <f t="shared" si="1"/>
        <v>1.0680907877169559</v>
      </c>
      <c r="I43" s="3">
        <f t="shared" si="2"/>
        <v>0.16</v>
      </c>
      <c r="J43" s="4">
        <f t="shared" si="3"/>
        <v>1.1869436201780417</v>
      </c>
      <c r="K43" s="4">
        <f t="shared" si="4"/>
        <v>2.2550344078949975</v>
      </c>
      <c r="L43" s="5">
        <f t="shared" si="5"/>
        <v>1.0680907877169559E-2</v>
      </c>
      <c r="M43" s="5">
        <f t="shared" si="6"/>
        <v>-4.5392974418373839</v>
      </c>
      <c r="N43" s="5">
        <f t="shared" si="7"/>
        <v>4.8483817803336542E-2</v>
      </c>
      <c r="O43" s="5"/>
    </row>
    <row r="44" spans="2:15">
      <c r="B44" s="1">
        <v>38</v>
      </c>
      <c r="C44" s="2" t="s">
        <v>73</v>
      </c>
      <c r="D44" s="3" t="s">
        <v>29</v>
      </c>
      <c r="E44" s="3">
        <v>56</v>
      </c>
      <c r="F44" s="3">
        <v>24</v>
      </c>
      <c r="G44" s="3">
        <f t="shared" si="0"/>
        <v>5600</v>
      </c>
      <c r="H44" s="4">
        <f t="shared" si="1"/>
        <v>7.4766355140186906</v>
      </c>
      <c r="I44" s="3">
        <f t="shared" si="2"/>
        <v>0.96</v>
      </c>
      <c r="J44" s="4">
        <f t="shared" si="3"/>
        <v>7.1216617210682491</v>
      </c>
      <c r="K44" s="8">
        <f t="shared" si="4"/>
        <v>14.598297235086939</v>
      </c>
      <c r="L44" s="5">
        <f t="shared" si="5"/>
        <v>7.476635514018691E-2</v>
      </c>
      <c r="M44" s="5">
        <f t="shared" si="6"/>
        <v>-2.5933872927820705</v>
      </c>
      <c r="N44" s="5">
        <f t="shared" si="7"/>
        <v>0.19389811534819218</v>
      </c>
      <c r="O44" s="5"/>
    </row>
    <row r="45" spans="2:15" ht="15.75">
      <c r="B45" s="1">
        <v>39</v>
      </c>
      <c r="C45" s="7" t="s">
        <v>74</v>
      </c>
      <c r="D45" s="3" t="s">
        <v>75</v>
      </c>
      <c r="E45" s="3">
        <v>10</v>
      </c>
      <c r="F45" s="3">
        <v>8</v>
      </c>
      <c r="G45" s="3">
        <f t="shared" si="0"/>
        <v>1000</v>
      </c>
      <c r="H45" s="4">
        <f t="shared" si="1"/>
        <v>1.3351134846461949</v>
      </c>
      <c r="I45" s="3">
        <f t="shared" si="2"/>
        <v>0.32</v>
      </c>
      <c r="J45" s="4">
        <f t="shared" si="3"/>
        <v>2.3738872403560833</v>
      </c>
      <c r="K45" s="4">
        <f t="shared" si="4"/>
        <v>3.7090007250022783</v>
      </c>
      <c r="L45" s="5">
        <f t="shared" si="5"/>
        <v>1.335113484646195E-2</v>
      </c>
      <c r="M45" s="5">
        <f t="shared" si="6"/>
        <v>-4.3161538905231733</v>
      </c>
      <c r="N45" s="5">
        <f t="shared" si="7"/>
        <v>5.7625552610456252E-2</v>
      </c>
      <c r="O45" s="5"/>
    </row>
    <row r="46" spans="2:15">
      <c r="B46" s="1">
        <v>40</v>
      </c>
      <c r="C46" s="6" t="s">
        <v>76</v>
      </c>
      <c r="D46" s="3" t="s">
        <v>77</v>
      </c>
      <c r="E46" s="3">
        <v>9</v>
      </c>
      <c r="F46" s="3">
        <v>3</v>
      </c>
      <c r="G46" s="3">
        <f t="shared" si="0"/>
        <v>900</v>
      </c>
      <c r="H46" s="4">
        <f t="shared" si="1"/>
        <v>1.2016021361815754</v>
      </c>
      <c r="I46" s="3">
        <f t="shared" si="2"/>
        <v>0.12</v>
      </c>
      <c r="J46" s="4">
        <f t="shared" si="3"/>
        <v>0.89020771513353114</v>
      </c>
      <c r="K46" s="4">
        <f t="shared" si="4"/>
        <v>2.0918098513151064</v>
      </c>
      <c r="L46" s="5">
        <f t="shared" si="5"/>
        <v>1.2016021361815754E-2</v>
      </c>
      <c r="M46" s="5">
        <f t="shared" si="6"/>
        <v>-4.4215144061810001</v>
      </c>
      <c r="N46" s="5">
        <f t="shared" si="7"/>
        <v>5.3129011556246997E-2</v>
      </c>
      <c r="O46" s="5"/>
    </row>
    <row r="47" spans="2:15">
      <c r="B47" s="10">
        <v>41</v>
      </c>
      <c r="C47" s="9" t="s">
        <v>78</v>
      </c>
      <c r="D47" s="3" t="s">
        <v>79</v>
      </c>
      <c r="E47" s="3">
        <v>8</v>
      </c>
      <c r="F47" s="3">
        <v>1</v>
      </c>
      <c r="G47" s="3">
        <f t="shared" si="0"/>
        <v>800</v>
      </c>
      <c r="H47" s="4">
        <f>G47/$G$48*100</f>
        <v>1.0680907877169559</v>
      </c>
      <c r="I47" s="3">
        <f t="shared" si="2"/>
        <v>0.04</v>
      </c>
      <c r="J47" s="4">
        <f t="shared" si="3"/>
        <v>0.29673590504451042</v>
      </c>
      <c r="K47" s="4">
        <f t="shared" si="4"/>
        <v>1.3648266927614663</v>
      </c>
      <c r="L47" s="5">
        <f t="shared" si="5"/>
        <v>1.0680907877169559E-2</v>
      </c>
      <c r="M47" s="5">
        <f t="shared" si="6"/>
        <v>-4.5392974418373839</v>
      </c>
      <c r="N47" s="5">
        <f t="shared" si="7"/>
        <v>4.8483817803336542E-2</v>
      </c>
      <c r="O47" s="5"/>
    </row>
    <row r="48" spans="2:15">
      <c r="B48" s="3"/>
      <c r="C48" s="3"/>
      <c r="D48" s="3"/>
      <c r="E48" s="3">
        <f>SUM(E7:E47)</f>
        <v>749</v>
      </c>
      <c r="F48" s="3"/>
      <c r="G48" s="3">
        <f>SUM(G7:G47)</f>
        <v>74900</v>
      </c>
      <c r="H48" s="3">
        <f>SUM(H7:H47)</f>
        <v>100.00000000000001</v>
      </c>
      <c r="I48" s="3">
        <f>SUM(I7:I47)</f>
        <v>13.479999999999999</v>
      </c>
      <c r="J48" s="3">
        <f>SUM(J7:J47)</f>
        <v>100</v>
      </c>
      <c r="K48" s="4">
        <f>SUM(K7:K47)</f>
        <v>200.00000000000006</v>
      </c>
      <c r="L48" s="5"/>
      <c r="M48" s="5"/>
      <c r="N48" s="4">
        <f>SUM(N7:N47)</f>
        <v>3.1304422631851936</v>
      </c>
      <c r="O48" s="5"/>
    </row>
  </sheetData>
  <mergeCells count="14">
    <mergeCell ref="O5:O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topLeftCell="A7" workbookViewId="0">
      <selection activeCell="N12" sqref="N12"/>
    </sheetView>
  </sheetViews>
  <sheetFormatPr defaultRowHeight="15"/>
  <cols>
    <col min="1" max="1" width="19.7109375" customWidth="1"/>
    <col min="2" max="2" width="12" customWidth="1"/>
    <col min="3" max="3" width="10.5703125" customWidth="1"/>
    <col min="9" max="9" width="19.7109375" customWidth="1"/>
    <col min="10" max="10" width="10.42578125" customWidth="1"/>
  </cols>
  <sheetData>
    <row r="1" spans="1:10">
      <c r="A1" s="15" t="s">
        <v>2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15"/>
      <c r="B2" s="3" t="s">
        <v>81</v>
      </c>
      <c r="C2" s="3" t="s">
        <v>82</v>
      </c>
      <c r="D2" s="3"/>
      <c r="E2" s="15" t="s">
        <v>2</v>
      </c>
      <c r="F2" s="15"/>
      <c r="G2" s="3"/>
      <c r="H2" s="3"/>
      <c r="I2" s="3"/>
      <c r="J2" s="3"/>
    </row>
    <row r="3" spans="1:10">
      <c r="A3" s="3" t="s">
        <v>15</v>
      </c>
      <c r="B3" s="3">
        <v>2</v>
      </c>
      <c r="C3" s="4">
        <f>B3/$B$28*100</f>
        <v>4.8780487804878048</v>
      </c>
      <c r="D3" s="3"/>
      <c r="E3" s="15"/>
      <c r="F3" s="15"/>
      <c r="G3" s="3" t="s">
        <v>82</v>
      </c>
      <c r="H3" s="3"/>
      <c r="I3" s="3" t="s">
        <v>84</v>
      </c>
      <c r="J3" s="3" t="s">
        <v>85</v>
      </c>
    </row>
    <row r="4" spans="1:10">
      <c r="A4" s="3" t="s">
        <v>17</v>
      </c>
      <c r="B4" s="3">
        <v>2</v>
      </c>
      <c r="C4" s="4">
        <f t="shared" ref="C4:C27" si="0">B4/$B$28*100</f>
        <v>4.8780487804878048</v>
      </c>
      <c r="D4" s="3"/>
      <c r="E4" s="3" t="s">
        <v>15</v>
      </c>
      <c r="F4" s="3"/>
      <c r="G4" s="4">
        <v>4.8780487804878048</v>
      </c>
      <c r="H4" s="3"/>
      <c r="I4" s="11" t="s">
        <v>24</v>
      </c>
      <c r="J4" s="11">
        <v>14.63</v>
      </c>
    </row>
    <row r="5" spans="1:10">
      <c r="A5" s="3" t="s">
        <v>19</v>
      </c>
      <c r="B5" s="3">
        <v>2</v>
      </c>
      <c r="C5" s="4">
        <f t="shared" si="0"/>
        <v>4.8780487804878048</v>
      </c>
      <c r="D5" s="3"/>
      <c r="E5" s="17" t="s">
        <v>17</v>
      </c>
      <c r="F5" s="17"/>
      <c r="G5" s="4">
        <v>4.8780487804878048</v>
      </c>
      <c r="H5" s="3"/>
      <c r="I5" s="11" t="s">
        <v>29</v>
      </c>
      <c r="J5" s="11">
        <v>12.2</v>
      </c>
    </row>
    <row r="6" spans="1:10">
      <c r="A6" s="3" t="s">
        <v>21</v>
      </c>
      <c r="B6" s="3">
        <v>1</v>
      </c>
      <c r="C6" s="4">
        <f t="shared" si="0"/>
        <v>2.4390243902439024</v>
      </c>
      <c r="D6" s="3"/>
      <c r="E6" s="3" t="s">
        <v>19</v>
      </c>
      <c r="F6" s="3"/>
      <c r="G6" s="4">
        <v>4.8780487804878048</v>
      </c>
      <c r="H6" s="3"/>
      <c r="I6" s="11" t="s">
        <v>59</v>
      </c>
      <c r="J6" s="11">
        <v>4.88</v>
      </c>
    </row>
    <row r="7" spans="1:10">
      <c r="A7" s="3" t="s">
        <v>24</v>
      </c>
      <c r="B7" s="3">
        <v>6</v>
      </c>
      <c r="C7" s="4">
        <f t="shared" si="0"/>
        <v>14.634146341463413</v>
      </c>
      <c r="D7" s="3"/>
      <c r="E7" s="3" t="s">
        <v>21</v>
      </c>
      <c r="F7" s="3"/>
      <c r="G7" s="4">
        <v>2.4390243902439024</v>
      </c>
      <c r="H7" s="3"/>
      <c r="I7" s="11" t="s">
        <v>64</v>
      </c>
      <c r="J7" s="11">
        <v>4.88</v>
      </c>
    </row>
    <row r="8" spans="1:10">
      <c r="A8" s="3" t="s">
        <v>26</v>
      </c>
      <c r="B8" s="3">
        <v>1</v>
      </c>
      <c r="C8" s="4">
        <f t="shared" si="0"/>
        <v>2.4390243902439024</v>
      </c>
      <c r="D8" s="3"/>
      <c r="E8" s="3" t="s">
        <v>24</v>
      </c>
      <c r="F8" s="3"/>
      <c r="G8" s="4">
        <v>14.634146341463413</v>
      </c>
      <c r="H8" s="3"/>
      <c r="I8" s="11" t="s">
        <v>68</v>
      </c>
      <c r="J8" s="11">
        <v>4.88</v>
      </c>
    </row>
    <row r="9" spans="1:10">
      <c r="A9" s="3" t="s">
        <v>29</v>
      </c>
      <c r="B9" s="3">
        <v>5</v>
      </c>
      <c r="C9" s="4">
        <f t="shared" si="0"/>
        <v>12.195121951219512</v>
      </c>
      <c r="D9" s="3"/>
      <c r="E9" s="3" t="s">
        <v>26</v>
      </c>
      <c r="F9" s="3"/>
      <c r="G9" s="4">
        <v>2.4390243902439024</v>
      </c>
      <c r="H9" s="3"/>
      <c r="I9" s="11" t="s">
        <v>71</v>
      </c>
      <c r="J9" s="11">
        <v>4.88</v>
      </c>
    </row>
    <row r="10" spans="1:10">
      <c r="A10" s="3" t="s">
        <v>32</v>
      </c>
      <c r="B10" s="3">
        <v>1</v>
      </c>
      <c r="C10" s="4">
        <f t="shared" si="0"/>
        <v>2.4390243902439024</v>
      </c>
      <c r="D10" s="3"/>
      <c r="E10" s="3" t="s">
        <v>29</v>
      </c>
      <c r="F10" s="3"/>
      <c r="G10" s="4">
        <v>12.195121951219512</v>
      </c>
      <c r="H10" s="3"/>
      <c r="I10" s="11" t="s">
        <v>15</v>
      </c>
      <c r="J10" s="11">
        <v>4.88</v>
      </c>
    </row>
    <row r="11" spans="1:10">
      <c r="A11" s="3" t="s">
        <v>36</v>
      </c>
      <c r="B11" s="3">
        <v>1</v>
      </c>
      <c r="C11" s="4">
        <f t="shared" si="0"/>
        <v>2.4390243902439024</v>
      </c>
      <c r="D11" s="3"/>
      <c r="E11" s="3" t="s">
        <v>32</v>
      </c>
      <c r="F11" s="3"/>
      <c r="G11" s="4">
        <v>2.4390243902439024</v>
      </c>
      <c r="H11" s="3"/>
      <c r="I11" s="11" t="s">
        <v>17</v>
      </c>
      <c r="J11" s="11">
        <v>4.88</v>
      </c>
    </row>
    <row r="12" spans="1:10">
      <c r="A12" s="3" t="s">
        <v>38</v>
      </c>
      <c r="B12" s="3">
        <v>1</v>
      </c>
      <c r="C12" s="4">
        <f t="shared" si="0"/>
        <v>2.4390243902439024</v>
      </c>
      <c r="D12" s="3"/>
      <c r="E12" s="3" t="s">
        <v>36</v>
      </c>
      <c r="F12" s="3"/>
      <c r="G12" s="4">
        <v>2.4390243902439024</v>
      </c>
      <c r="H12" s="3"/>
      <c r="I12" s="11" t="s">
        <v>19</v>
      </c>
      <c r="J12" s="11">
        <v>4.88</v>
      </c>
    </row>
    <row r="13" spans="1:10">
      <c r="A13" s="3" t="s">
        <v>40</v>
      </c>
      <c r="B13" s="3">
        <v>1</v>
      </c>
      <c r="C13" s="4">
        <f t="shared" si="0"/>
        <v>2.4390243902439024</v>
      </c>
      <c r="D13" s="3"/>
      <c r="E13" s="3" t="s">
        <v>38</v>
      </c>
      <c r="F13" s="3"/>
      <c r="G13" s="4">
        <v>2.4390243902439024</v>
      </c>
      <c r="H13" s="3"/>
      <c r="I13" s="12" t="s">
        <v>83</v>
      </c>
      <c r="J13" s="11">
        <f>16*2.44</f>
        <v>39.04</v>
      </c>
    </row>
    <row r="14" spans="1:10">
      <c r="A14" s="3" t="s">
        <v>42</v>
      </c>
      <c r="B14" s="3">
        <v>1</v>
      </c>
      <c r="C14" s="4">
        <f t="shared" si="0"/>
        <v>2.4390243902439024</v>
      </c>
      <c r="D14" s="3"/>
      <c r="E14" s="3" t="s">
        <v>40</v>
      </c>
      <c r="F14" s="3"/>
      <c r="G14" s="4">
        <v>2.4390243902439024</v>
      </c>
      <c r="H14" s="3"/>
      <c r="I14" s="3"/>
      <c r="J14" s="3"/>
    </row>
    <row r="15" spans="1:10">
      <c r="A15" s="3" t="s">
        <v>44</v>
      </c>
      <c r="B15" s="3">
        <v>1</v>
      </c>
      <c r="C15" s="4">
        <f t="shared" si="0"/>
        <v>2.4390243902439024</v>
      </c>
      <c r="D15" s="3"/>
      <c r="E15" s="3" t="s">
        <v>42</v>
      </c>
      <c r="F15" s="3"/>
      <c r="G15" s="4">
        <v>2.4390243902439024</v>
      </c>
      <c r="H15" s="3"/>
      <c r="I15" s="3"/>
      <c r="J15" s="3"/>
    </row>
    <row r="16" spans="1:10">
      <c r="A16" s="3" t="s">
        <v>47</v>
      </c>
      <c r="B16" s="3">
        <v>1</v>
      </c>
      <c r="C16" s="4">
        <f t="shared" si="0"/>
        <v>2.4390243902439024</v>
      </c>
      <c r="D16" s="3"/>
      <c r="E16" s="3" t="s">
        <v>44</v>
      </c>
      <c r="F16" s="3"/>
      <c r="G16" s="4">
        <v>2.4390243902439024</v>
      </c>
      <c r="H16" s="3"/>
      <c r="I16" s="3"/>
      <c r="J16" s="3"/>
    </row>
    <row r="17" spans="1:10">
      <c r="A17" s="3" t="s">
        <v>50</v>
      </c>
      <c r="B17" s="3">
        <v>1</v>
      </c>
      <c r="C17" s="4">
        <f t="shared" si="0"/>
        <v>2.4390243902439024</v>
      </c>
      <c r="D17" s="3"/>
      <c r="E17" s="17" t="s">
        <v>47</v>
      </c>
      <c r="F17" s="17"/>
      <c r="G17" s="4">
        <v>2.4390243902439024</v>
      </c>
      <c r="H17" s="3"/>
      <c r="I17" s="3"/>
      <c r="J17" s="3"/>
    </row>
    <row r="18" spans="1:10">
      <c r="A18" s="3" t="s">
        <v>52</v>
      </c>
      <c r="B18" s="3">
        <v>1</v>
      </c>
      <c r="C18" s="4">
        <f t="shared" si="0"/>
        <v>2.4390243902439024</v>
      </c>
      <c r="D18" s="3"/>
      <c r="E18" s="3" t="s">
        <v>50</v>
      </c>
      <c r="F18" s="3"/>
      <c r="G18" s="4">
        <v>2.4390243902439024</v>
      </c>
      <c r="H18" s="3"/>
      <c r="I18" s="3"/>
      <c r="J18" s="3"/>
    </row>
    <row r="19" spans="1:10">
      <c r="A19" s="3" t="s">
        <v>54</v>
      </c>
      <c r="B19" s="3">
        <v>1</v>
      </c>
      <c r="C19" s="4">
        <f t="shared" si="0"/>
        <v>2.4390243902439024</v>
      </c>
      <c r="D19" s="3"/>
      <c r="E19" s="3" t="s">
        <v>52</v>
      </c>
      <c r="F19" s="3"/>
      <c r="G19" s="4">
        <v>2.4390243902439024</v>
      </c>
      <c r="H19" s="3"/>
      <c r="I19" s="3"/>
      <c r="J19" s="3"/>
    </row>
    <row r="20" spans="1:10">
      <c r="A20" s="3" t="s">
        <v>56</v>
      </c>
      <c r="B20" s="3">
        <v>1</v>
      </c>
      <c r="C20" s="4">
        <f t="shared" si="0"/>
        <v>2.4390243902439024</v>
      </c>
      <c r="D20" s="3"/>
      <c r="E20" s="3" t="s">
        <v>54</v>
      </c>
      <c r="F20" s="3"/>
      <c r="G20" s="4">
        <v>2.4390243902439024</v>
      </c>
      <c r="H20" s="3"/>
      <c r="I20" s="3"/>
      <c r="J20" s="3"/>
    </row>
    <row r="21" spans="1:10">
      <c r="A21" s="3" t="s">
        <v>59</v>
      </c>
      <c r="B21" s="3">
        <v>2</v>
      </c>
      <c r="C21" s="4">
        <f t="shared" si="0"/>
        <v>4.8780487804878048</v>
      </c>
      <c r="D21" s="3"/>
      <c r="E21" s="3" t="s">
        <v>56</v>
      </c>
      <c r="F21" s="3"/>
      <c r="G21" s="4">
        <v>2.4390243902439024</v>
      </c>
      <c r="H21" s="3"/>
      <c r="I21" s="3"/>
      <c r="J21" s="3"/>
    </row>
    <row r="22" spans="1:10">
      <c r="A22" s="3" t="s">
        <v>64</v>
      </c>
      <c r="B22" s="3">
        <v>2</v>
      </c>
      <c r="C22" s="4">
        <f t="shared" si="0"/>
        <v>4.8780487804878048</v>
      </c>
      <c r="D22" s="3"/>
      <c r="E22" s="3" t="s">
        <v>59</v>
      </c>
      <c r="F22" s="3"/>
      <c r="G22" s="4">
        <v>4.8780487804878048</v>
      </c>
      <c r="H22" s="3"/>
      <c r="I22" s="3"/>
      <c r="J22" s="3"/>
    </row>
    <row r="23" spans="1:10">
      <c r="A23" s="3" t="s">
        <v>68</v>
      </c>
      <c r="B23" s="3">
        <v>2</v>
      </c>
      <c r="C23" s="4">
        <f t="shared" si="0"/>
        <v>4.8780487804878048</v>
      </c>
      <c r="D23" s="3"/>
      <c r="E23" s="3" t="s">
        <v>64</v>
      </c>
      <c r="F23" s="3"/>
      <c r="G23" s="4">
        <v>4.8780487804878048</v>
      </c>
      <c r="H23" s="3"/>
      <c r="I23" s="3"/>
      <c r="J23" s="3"/>
    </row>
    <row r="24" spans="1:10">
      <c r="A24" s="3" t="s">
        <v>71</v>
      </c>
      <c r="B24" s="3">
        <v>2</v>
      </c>
      <c r="C24" s="4">
        <f t="shared" si="0"/>
        <v>4.8780487804878048</v>
      </c>
      <c r="D24" s="3"/>
      <c r="E24" s="3" t="s">
        <v>68</v>
      </c>
      <c r="F24" s="3"/>
      <c r="G24" s="4">
        <v>4.8780487804878048</v>
      </c>
      <c r="H24" s="3"/>
      <c r="I24" s="3"/>
      <c r="J24" s="3"/>
    </row>
    <row r="25" spans="1:10">
      <c r="A25" s="3" t="s">
        <v>75</v>
      </c>
      <c r="B25" s="3">
        <v>1</v>
      </c>
      <c r="C25" s="4">
        <f t="shared" si="0"/>
        <v>2.4390243902439024</v>
      </c>
      <c r="D25" s="3"/>
      <c r="E25" s="3" t="s">
        <v>71</v>
      </c>
      <c r="F25" s="3"/>
      <c r="G25" s="4">
        <v>4.8780487804878048</v>
      </c>
      <c r="H25" s="3"/>
      <c r="I25" s="3"/>
      <c r="J25" s="3"/>
    </row>
    <row r="26" spans="1:10">
      <c r="A26" s="3" t="s">
        <v>77</v>
      </c>
      <c r="B26" s="3">
        <v>1</v>
      </c>
      <c r="C26" s="4">
        <f t="shared" si="0"/>
        <v>2.4390243902439024</v>
      </c>
      <c r="D26" s="3"/>
      <c r="E26" s="3" t="s">
        <v>75</v>
      </c>
      <c r="F26" s="3"/>
      <c r="G26" s="4">
        <v>2.4390243902439024</v>
      </c>
      <c r="H26" s="3"/>
      <c r="I26" s="3"/>
      <c r="J26" s="3"/>
    </row>
    <row r="27" spans="1:10">
      <c r="A27" s="3" t="s">
        <v>79</v>
      </c>
      <c r="B27" s="3">
        <v>1</v>
      </c>
      <c r="C27" s="4">
        <f t="shared" si="0"/>
        <v>2.4390243902439024</v>
      </c>
      <c r="D27" s="3"/>
      <c r="E27" s="18" t="s">
        <v>77</v>
      </c>
      <c r="F27" s="19"/>
      <c r="G27" s="4">
        <v>2.4390243902439024</v>
      </c>
      <c r="H27" s="3"/>
      <c r="I27" s="3"/>
      <c r="J27" s="3"/>
    </row>
    <row r="28" spans="1:10">
      <c r="A28" s="3"/>
      <c r="B28" s="3">
        <f>SUM(B3:B27)</f>
        <v>41</v>
      </c>
      <c r="C28" s="3"/>
      <c r="D28" s="3"/>
      <c r="E28" s="3" t="s">
        <v>79</v>
      </c>
      <c r="F28" s="3"/>
      <c r="G28" s="4">
        <v>2.4390243902439024</v>
      </c>
      <c r="H28" s="3"/>
      <c r="I28" s="3"/>
      <c r="J28" s="3"/>
    </row>
    <row r="29" spans="1:10">
      <c r="A29" s="3"/>
      <c r="B29" s="3"/>
      <c r="C29" s="3"/>
      <c r="D29" s="3"/>
      <c r="E29" s="18"/>
      <c r="F29" s="19"/>
      <c r="G29" s="3"/>
      <c r="H29" s="3"/>
      <c r="I29" s="3"/>
      <c r="J29" s="3"/>
    </row>
  </sheetData>
  <mergeCells count="6">
    <mergeCell ref="E29:F29"/>
    <mergeCell ref="A1:A2"/>
    <mergeCell ref="E2:F3"/>
    <mergeCell ref="E17:F17"/>
    <mergeCell ref="E5:F5"/>
    <mergeCell ref="E27:F2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Hasil Analisis Vegetasi</vt:lpstr>
      <vt:lpstr>Data Persentase Famili Dominan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2019-01-14T04:03:21Z</dcterms:created>
  <dcterms:modified xsi:type="dcterms:W3CDTF">2019-01-14T04:18:07Z</dcterms:modified>
</cp:coreProperties>
</file>