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0" windowWidth="9540" windowHeight="7590" tabRatio="717" activeTab="1"/>
  </bookViews>
  <sheets>
    <sheet name="UCS BPP1" sheetId="7" r:id="rId1"/>
    <sheet name="PLI BPP1" sheetId="6" r:id="rId2"/>
    <sheet name="Korelasi BPP1" sheetId="8" r:id="rId3"/>
    <sheet name="UCS PB2" sheetId="3" r:id="rId4"/>
    <sheet name="PLI PB2" sheetId="2" r:id="rId5"/>
    <sheet name="Korelai PB2" sheetId="10" r:id="rId6"/>
    <sheet name="DAERAH PENELITIAN" sheetId="12" r:id="rId7"/>
  </sheets>
  <calcPr calcId="144525"/>
</workbook>
</file>

<file path=xl/calcChain.xml><?xml version="1.0" encoding="utf-8"?>
<calcChain xmlns="http://schemas.openxmlformats.org/spreadsheetml/2006/main">
  <c r="J27" i="10" l="1"/>
  <c r="E5" i="2"/>
  <c r="E6" i="2"/>
  <c r="E7" i="2"/>
  <c r="E8" i="2"/>
  <c r="E9" i="2"/>
  <c r="E10" i="2"/>
  <c r="E11" i="2"/>
  <c r="E12" i="2"/>
  <c r="E13" i="2"/>
  <c r="E14" i="2"/>
  <c r="E15" i="2"/>
  <c r="E4" i="2"/>
  <c r="G4" i="2"/>
  <c r="E5" i="6"/>
  <c r="E6" i="6"/>
  <c r="E7" i="6"/>
  <c r="E8" i="6"/>
  <c r="E9" i="6"/>
  <c r="E10" i="6"/>
  <c r="E11" i="6"/>
  <c r="E12" i="6"/>
  <c r="E13" i="6"/>
  <c r="E14" i="6"/>
  <c r="E15" i="6"/>
  <c r="E4" i="6"/>
  <c r="G4" i="6"/>
  <c r="H4" i="6"/>
  <c r="Y6" i="3"/>
  <c r="C6" i="10" l="1"/>
  <c r="C7" i="10"/>
  <c r="C8" i="10"/>
  <c r="C9" i="10"/>
  <c r="C10" i="10"/>
  <c r="C11" i="10"/>
  <c r="C12" i="10"/>
  <c r="C13" i="10"/>
  <c r="C14" i="10"/>
  <c r="C5" i="10"/>
  <c r="D14" i="10"/>
  <c r="C16" i="12"/>
  <c r="C17" i="12"/>
  <c r="C18" i="12"/>
  <c r="C19" i="12"/>
  <c r="C20" i="12"/>
  <c r="C21" i="12"/>
  <c r="C22" i="12"/>
  <c r="C23" i="12"/>
  <c r="C24" i="12"/>
  <c r="C15" i="12"/>
  <c r="D16" i="12"/>
  <c r="D17" i="12"/>
  <c r="D18" i="12"/>
  <c r="D19" i="12"/>
  <c r="D20" i="12"/>
  <c r="D21" i="12"/>
  <c r="D22" i="12"/>
  <c r="D23" i="12"/>
  <c r="D24" i="12"/>
  <c r="D15" i="12"/>
  <c r="D6" i="10"/>
  <c r="D7" i="10"/>
  <c r="D8" i="10"/>
  <c r="D9" i="10"/>
  <c r="D10" i="10"/>
  <c r="D11" i="10"/>
  <c r="D12" i="10"/>
  <c r="D13" i="10"/>
  <c r="D5" i="10"/>
  <c r="C6" i="8"/>
  <c r="C6" i="12" s="1"/>
  <c r="C7" i="8"/>
  <c r="C7" i="12" s="1"/>
  <c r="C8" i="8"/>
  <c r="C9" i="8"/>
  <c r="C9" i="12" s="1"/>
  <c r="C10" i="8"/>
  <c r="C10" i="12" s="1"/>
  <c r="C11" i="8"/>
  <c r="C11" i="12" s="1"/>
  <c r="C12" i="8"/>
  <c r="C12" i="12" s="1"/>
  <c r="C13" i="8"/>
  <c r="C13" i="12" s="1"/>
  <c r="C14" i="8"/>
  <c r="C14" i="12" s="1"/>
  <c r="C5" i="8"/>
  <c r="C5" i="12" s="1"/>
  <c r="C15" i="8" l="1"/>
  <c r="C8" i="12"/>
  <c r="O4" i="6"/>
  <c r="O4" i="2" l="1"/>
  <c r="P4" i="2"/>
  <c r="AF20" i="3"/>
  <c r="F5" i="12" l="1"/>
  <c r="G5" i="6"/>
  <c r="G6" i="6"/>
  <c r="G7" i="6"/>
  <c r="G8" i="6"/>
  <c r="G9" i="6"/>
  <c r="G10" i="6"/>
  <c r="G11" i="6"/>
  <c r="G12" i="6"/>
  <c r="G13" i="6"/>
  <c r="G14" i="6"/>
  <c r="G15" i="6"/>
  <c r="X13" i="3" l="1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X91" i="3"/>
  <c r="X92" i="3"/>
  <c r="X93" i="3"/>
  <c r="X94" i="3"/>
  <c r="X95" i="3"/>
  <c r="X96" i="3"/>
  <c r="X97" i="3"/>
  <c r="X98" i="3"/>
  <c r="X99" i="3"/>
  <c r="X100" i="3"/>
  <c r="X101" i="3"/>
  <c r="X102" i="3"/>
  <c r="X103" i="3"/>
  <c r="X104" i="3"/>
  <c r="X105" i="3"/>
  <c r="X106" i="3"/>
  <c r="X107" i="3"/>
  <c r="X108" i="3"/>
  <c r="X109" i="3"/>
  <c r="X110" i="3"/>
  <c r="X111" i="3"/>
  <c r="X112" i="3"/>
  <c r="X113" i="3"/>
  <c r="X114" i="3"/>
  <c r="X115" i="3"/>
  <c r="X116" i="3"/>
  <c r="X117" i="3"/>
  <c r="X118" i="3"/>
  <c r="X119" i="3"/>
  <c r="X120" i="3"/>
  <c r="X121" i="3"/>
  <c r="X122" i="3"/>
  <c r="X123" i="3"/>
  <c r="X124" i="3"/>
  <c r="X125" i="3"/>
  <c r="X126" i="3"/>
  <c r="X127" i="3"/>
  <c r="X128" i="3"/>
  <c r="X129" i="3"/>
  <c r="S91" i="3"/>
  <c r="S92" i="3"/>
  <c r="S93" i="3"/>
  <c r="S94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X90" i="3"/>
  <c r="S90" i="3"/>
  <c r="N90" i="3"/>
  <c r="I90" i="3"/>
  <c r="D90" i="3"/>
  <c r="X12" i="3"/>
  <c r="S12" i="3"/>
  <c r="N12" i="3"/>
  <c r="I12" i="3"/>
  <c r="D12" i="3"/>
  <c r="X74" i="7"/>
  <c r="X75" i="7"/>
  <c r="X76" i="7"/>
  <c r="X77" i="7"/>
  <c r="X78" i="7"/>
  <c r="X79" i="7"/>
  <c r="X80" i="7"/>
  <c r="X81" i="7"/>
  <c r="X82" i="7"/>
  <c r="X83" i="7"/>
  <c r="X84" i="7"/>
  <c r="X85" i="7"/>
  <c r="X86" i="7"/>
  <c r="X87" i="7"/>
  <c r="X88" i="7"/>
  <c r="X89" i="7"/>
  <c r="X90" i="7"/>
  <c r="X91" i="7"/>
  <c r="X92" i="7"/>
  <c r="X93" i="7"/>
  <c r="X94" i="7"/>
  <c r="X95" i="7"/>
  <c r="X96" i="7"/>
  <c r="X97" i="7"/>
  <c r="X98" i="7"/>
  <c r="X99" i="7"/>
  <c r="X100" i="7"/>
  <c r="X101" i="7"/>
  <c r="X102" i="7"/>
  <c r="X103" i="7"/>
  <c r="X104" i="7"/>
  <c r="X73" i="7"/>
  <c r="S74" i="7"/>
  <c r="S75" i="7"/>
  <c r="S76" i="7"/>
  <c r="S77" i="7"/>
  <c r="S78" i="7"/>
  <c r="S79" i="7"/>
  <c r="S80" i="7"/>
  <c r="S81" i="7"/>
  <c r="S82" i="7"/>
  <c r="S83" i="7"/>
  <c r="S84" i="7"/>
  <c r="S85" i="7"/>
  <c r="S86" i="7"/>
  <c r="S87" i="7"/>
  <c r="S88" i="7"/>
  <c r="S89" i="7"/>
  <c r="S90" i="7"/>
  <c r="S91" i="7"/>
  <c r="S92" i="7"/>
  <c r="S93" i="7"/>
  <c r="S94" i="7"/>
  <c r="S95" i="7"/>
  <c r="S96" i="7"/>
  <c r="S97" i="7"/>
  <c r="S98" i="7"/>
  <c r="S99" i="7"/>
  <c r="S100" i="7"/>
  <c r="S73" i="7"/>
  <c r="N74" i="7"/>
  <c r="N75" i="7"/>
  <c r="N76" i="7"/>
  <c r="N77" i="7"/>
  <c r="N78" i="7"/>
  <c r="N79" i="7"/>
  <c r="N80" i="7"/>
  <c r="N81" i="7"/>
  <c r="N82" i="7"/>
  <c r="N83" i="7"/>
  <c r="N84" i="7"/>
  <c r="N85" i="7"/>
  <c r="N86" i="7"/>
  <c r="N87" i="7"/>
  <c r="N88" i="7"/>
  <c r="N89" i="7"/>
  <c r="N90" i="7"/>
  <c r="N91" i="7"/>
  <c r="N92" i="7"/>
  <c r="N93" i="7"/>
  <c r="N94" i="7"/>
  <c r="N95" i="7"/>
  <c r="N96" i="7"/>
  <c r="N97" i="7"/>
  <c r="N98" i="7"/>
  <c r="N99" i="7"/>
  <c r="N100" i="7"/>
  <c r="N101" i="7"/>
  <c r="N102" i="7"/>
  <c r="N103" i="7"/>
  <c r="N104" i="7"/>
  <c r="N105" i="7"/>
  <c r="N106" i="7"/>
  <c r="N107" i="7"/>
  <c r="N108" i="7"/>
  <c r="N109" i="7"/>
  <c r="N110" i="7"/>
  <c r="N111" i="7"/>
  <c r="N112" i="7"/>
  <c r="N113" i="7"/>
  <c r="N114" i="7"/>
  <c r="N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73" i="7"/>
  <c r="X13" i="7"/>
  <c r="X14" i="7"/>
  <c r="X15" i="7"/>
  <c r="X16" i="7"/>
  <c r="X17" i="7"/>
  <c r="X18" i="7"/>
  <c r="X19" i="7"/>
  <c r="X20" i="7"/>
  <c r="X21" i="7"/>
  <c r="X22" i="7"/>
  <c r="X23" i="7"/>
  <c r="X24" i="7"/>
  <c r="X25" i="7"/>
  <c r="X26" i="7"/>
  <c r="X27" i="7"/>
  <c r="X28" i="7"/>
  <c r="X29" i="7"/>
  <c r="X30" i="7"/>
  <c r="X31" i="7"/>
  <c r="X32" i="7"/>
  <c r="X33" i="7"/>
  <c r="X34" i="7"/>
  <c r="X35" i="7"/>
  <c r="X36" i="7"/>
  <c r="X37" i="7"/>
  <c r="X38" i="7"/>
  <c r="X39" i="7"/>
  <c r="X40" i="7"/>
  <c r="X41" i="7"/>
  <c r="X42" i="7"/>
  <c r="X43" i="7"/>
  <c r="X44" i="7"/>
  <c r="X45" i="7"/>
  <c r="X46" i="7"/>
  <c r="X47" i="7"/>
  <c r="X48" i="7"/>
  <c r="X49" i="7"/>
  <c r="X50" i="7"/>
  <c r="X51" i="7"/>
  <c r="X52" i="7"/>
  <c r="X53" i="7"/>
  <c r="X54" i="7"/>
  <c r="X55" i="7"/>
  <c r="X56" i="7"/>
  <c r="X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12" i="7"/>
  <c r="P17" i="2"/>
  <c r="F21" i="2"/>
  <c r="F22" i="2"/>
  <c r="F23" i="2"/>
  <c r="F24" i="2"/>
  <c r="F25" i="2"/>
  <c r="F26" i="2"/>
  <c r="F27" i="2"/>
  <c r="F28" i="2"/>
  <c r="F29" i="2"/>
  <c r="F30" i="2"/>
  <c r="F31" i="2"/>
  <c r="E21" i="2"/>
  <c r="E22" i="2"/>
  <c r="E23" i="2"/>
  <c r="E24" i="2"/>
  <c r="E25" i="2"/>
  <c r="E26" i="2"/>
  <c r="E27" i="2"/>
  <c r="E28" i="2"/>
  <c r="E29" i="2"/>
  <c r="E30" i="2"/>
  <c r="E31" i="2"/>
  <c r="D21" i="2"/>
  <c r="D22" i="2"/>
  <c r="D23" i="2"/>
  <c r="D24" i="2"/>
  <c r="D25" i="2"/>
  <c r="D26" i="2"/>
  <c r="D27" i="2"/>
  <c r="D28" i="2"/>
  <c r="D29" i="2"/>
  <c r="D30" i="2"/>
  <c r="D31" i="2"/>
  <c r="C21" i="2"/>
  <c r="C22" i="2"/>
  <c r="C23" i="2"/>
  <c r="C24" i="2"/>
  <c r="C25" i="2"/>
  <c r="C26" i="2"/>
  <c r="C27" i="2"/>
  <c r="C28" i="2"/>
  <c r="C29" i="2"/>
  <c r="C30" i="2"/>
  <c r="C31" i="2"/>
  <c r="F20" i="2"/>
  <c r="E20" i="2"/>
  <c r="D20" i="2"/>
  <c r="C20" i="2"/>
  <c r="AF18" i="3"/>
  <c r="AF14" i="3"/>
  <c r="AF13" i="3"/>
  <c r="AF12" i="3"/>
  <c r="AF11" i="3"/>
  <c r="AE20" i="3"/>
  <c r="AE19" i="3"/>
  <c r="AE18" i="3"/>
  <c r="AE17" i="3"/>
  <c r="AE16" i="3"/>
  <c r="AE15" i="3"/>
  <c r="AE14" i="3"/>
  <c r="AE13" i="3"/>
  <c r="AE12" i="3"/>
  <c r="AE11" i="3"/>
  <c r="AD20" i="3"/>
  <c r="AD19" i="3"/>
  <c r="AD18" i="3"/>
  <c r="AD17" i="3"/>
  <c r="AD16" i="3"/>
  <c r="AD15" i="3"/>
  <c r="AD14" i="3"/>
  <c r="AD13" i="3"/>
  <c r="AD12" i="3"/>
  <c r="AD11" i="3"/>
  <c r="AC20" i="3"/>
  <c r="AC19" i="3"/>
  <c r="AC18" i="3"/>
  <c r="AC17" i="3"/>
  <c r="AC16" i="3"/>
  <c r="AC15" i="3"/>
  <c r="AC14" i="3"/>
  <c r="AC13" i="3"/>
  <c r="AC12" i="3"/>
  <c r="AC11" i="3"/>
  <c r="AF21" i="7"/>
  <c r="AF20" i="7"/>
  <c r="AF19" i="7"/>
  <c r="AF18" i="7"/>
  <c r="AF17" i="7"/>
  <c r="AF16" i="7"/>
  <c r="AF15" i="7"/>
  <c r="AF14" i="7"/>
  <c r="AF13" i="7"/>
  <c r="AF12" i="7"/>
  <c r="AG21" i="7"/>
  <c r="AG20" i="7"/>
  <c r="AG19" i="7"/>
  <c r="AG18" i="7"/>
  <c r="AG17" i="7"/>
  <c r="AE21" i="7"/>
  <c r="AE20" i="7"/>
  <c r="AE19" i="7"/>
  <c r="AE18" i="7"/>
  <c r="AE17" i="7"/>
  <c r="AE16" i="7"/>
  <c r="AE15" i="7"/>
  <c r="AE14" i="7"/>
  <c r="AE13" i="7"/>
  <c r="AE12" i="7"/>
  <c r="AD21" i="7"/>
  <c r="AD20" i="7"/>
  <c r="AD19" i="7"/>
  <c r="AD18" i="7"/>
  <c r="AD17" i="7"/>
  <c r="AD16" i="7"/>
  <c r="AD15" i="7"/>
  <c r="AD14" i="7"/>
  <c r="AD13" i="7"/>
  <c r="AD12" i="7"/>
  <c r="P12" i="2"/>
  <c r="P13" i="2"/>
  <c r="P11" i="2"/>
  <c r="Y67" i="7"/>
  <c r="T67" i="7"/>
  <c r="O67" i="7"/>
  <c r="J67" i="7"/>
  <c r="E67" i="7"/>
  <c r="Y6" i="7"/>
  <c r="T6" i="7"/>
  <c r="O6" i="7"/>
  <c r="J6" i="7"/>
  <c r="E6" i="7"/>
  <c r="E12" i="7" s="1"/>
  <c r="Y84" i="3"/>
  <c r="T84" i="3"/>
  <c r="O84" i="3"/>
  <c r="J84" i="3"/>
  <c r="J122" i="3" s="1"/>
  <c r="AF17" i="3" s="1"/>
  <c r="E84" i="3"/>
  <c r="D26" i="12" l="1"/>
  <c r="E15" i="7"/>
  <c r="E54" i="7"/>
  <c r="E38" i="7"/>
  <c r="E22" i="7"/>
  <c r="E42" i="7"/>
  <c r="E53" i="7"/>
  <c r="E37" i="7"/>
  <c r="E21" i="7"/>
  <c r="E52" i="7"/>
  <c r="E36" i="7"/>
  <c r="E20" i="7"/>
  <c r="E57" i="7"/>
  <c r="E26" i="7"/>
  <c r="E62" i="7"/>
  <c r="E50" i="7"/>
  <c r="E34" i="7"/>
  <c r="E18" i="7"/>
  <c r="E61" i="7"/>
  <c r="E46" i="7"/>
  <c r="E30" i="7"/>
  <c r="E14" i="7"/>
  <c r="E60" i="7"/>
  <c r="E45" i="7"/>
  <c r="E29" i="7"/>
  <c r="E13" i="7"/>
  <c r="E58" i="7"/>
  <c r="E44" i="7"/>
  <c r="E28" i="7"/>
  <c r="E59" i="7"/>
  <c r="AG12" i="7" s="1"/>
  <c r="E51" i="7"/>
  <c r="E43" i="7"/>
  <c r="E35" i="7"/>
  <c r="E27" i="7"/>
  <c r="E19" i="7"/>
  <c r="E49" i="7"/>
  <c r="E41" i="7"/>
  <c r="E33" i="7"/>
  <c r="E25" i="7"/>
  <c r="E17" i="7"/>
  <c r="E56" i="7"/>
  <c r="E48" i="7"/>
  <c r="E40" i="7"/>
  <c r="E32" i="7"/>
  <c r="E24" i="7"/>
  <c r="E16" i="7"/>
  <c r="E63" i="7"/>
  <c r="E55" i="7"/>
  <c r="E47" i="7"/>
  <c r="E39" i="7"/>
  <c r="E31" i="7"/>
  <c r="E23" i="7"/>
  <c r="T12" i="3" l="1"/>
  <c r="E15" i="12"/>
  <c r="E16" i="12"/>
  <c r="E17" i="12"/>
  <c r="E18" i="12"/>
  <c r="G15" i="2"/>
  <c r="I15" i="2" s="1"/>
  <c r="J15" i="2" s="1"/>
  <c r="G13" i="2"/>
  <c r="I13" i="2" s="1"/>
  <c r="I14" i="2"/>
  <c r="J14" i="2" s="1"/>
  <c r="G14" i="2"/>
  <c r="G12" i="2"/>
  <c r="I12" i="2" s="1"/>
  <c r="G11" i="2"/>
  <c r="I11" i="2" s="1"/>
  <c r="G8" i="2"/>
  <c r="I8" i="2" s="1"/>
  <c r="G7" i="2"/>
  <c r="I7" i="2" s="1"/>
  <c r="J7" i="2" s="1"/>
  <c r="G10" i="2"/>
  <c r="I10" i="2" s="1"/>
  <c r="G9" i="2"/>
  <c r="I9" i="2" s="1"/>
  <c r="J9" i="2" s="1"/>
  <c r="G6" i="2"/>
  <c r="I6" i="2" s="1"/>
  <c r="G5" i="2"/>
  <c r="I5" i="2" s="1"/>
  <c r="I4" i="2"/>
  <c r="J4" i="6"/>
  <c r="H5" i="6"/>
  <c r="H6" i="6"/>
  <c r="H7" i="6"/>
  <c r="H10" i="6"/>
  <c r="J10" i="6" s="1"/>
  <c r="H11" i="6"/>
  <c r="H13" i="6"/>
  <c r="H15" i="6"/>
  <c r="J15" i="6" s="1"/>
  <c r="H14" i="6"/>
  <c r="H8" i="6"/>
  <c r="H12" i="6"/>
  <c r="I12" i="6" s="1"/>
  <c r="H9" i="6"/>
  <c r="J5" i="2" l="1"/>
  <c r="H5" i="2"/>
  <c r="L5" i="2" s="1"/>
  <c r="N5" i="2" s="1"/>
  <c r="O5" i="2" s="1"/>
  <c r="J11" i="2"/>
  <c r="H11" i="2"/>
  <c r="L11" i="2" s="1"/>
  <c r="N11" i="2" s="1"/>
  <c r="O11" i="2" s="1"/>
  <c r="H9" i="2"/>
  <c r="L9" i="2" s="1"/>
  <c r="N9" i="2" s="1"/>
  <c r="O9" i="2" s="1"/>
  <c r="E5" i="12"/>
  <c r="H13" i="2"/>
  <c r="J13" i="2"/>
  <c r="H8" i="2"/>
  <c r="J8" i="2"/>
  <c r="H6" i="2"/>
  <c r="J6" i="2"/>
  <c r="J12" i="2"/>
  <c r="H12" i="2"/>
  <c r="J4" i="2"/>
  <c r="H4" i="2"/>
  <c r="J10" i="2"/>
  <c r="H10" i="2"/>
  <c r="H15" i="2"/>
  <c r="H7" i="2"/>
  <c r="H14" i="2"/>
  <c r="I13" i="6"/>
  <c r="J13" i="6"/>
  <c r="J14" i="6"/>
  <c r="I14" i="6"/>
  <c r="L14" i="6" s="1"/>
  <c r="N14" i="6" s="1"/>
  <c r="O14" i="6" s="1"/>
  <c r="P13" i="6" s="1"/>
  <c r="L12" i="6"/>
  <c r="N12" i="6" s="1"/>
  <c r="O12" i="6" s="1"/>
  <c r="P11" i="6" s="1"/>
  <c r="K12" i="6"/>
  <c r="M12" i="6" s="1"/>
  <c r="J7" i="6"/>
  <c r="I7" i="6"/>
  <c r="L13" i="6"/>
  <c r="N13" i="6" s="1"/>
  <c r="K13" i="6"/>
  <c r="M13" i="6" s="1"/>
  <c r="O13" i="6" s="1"/>
  <c r="P12" i="6" s="1"/>
  <c r="J12" i="6"/>
  <c r="I10" i="6"/>
  <c r="J8" i="6"/>
  <c r="I8" i="6"/>
  <c r="J5" i="6"/>
  <c r="I5" i="6"/>
  <c r="J6" i="6"/>
  <c r="I6" i="6"/>
  <c r="J9" i="6"/>
  <c r="I9" i="6"/>
  <c r="J11" i="6"/>
  <c r="I11" i="6"/>
  <c r="I4" i="6"/>
  <c r="I15" i="6"/>
  <c r="K14" i="6"/>
  <c r="M14" i="6" s="1"/>
  <c r="D13" i="8" l="1"/>
  <c r="D13" i="12"/>
  <c r="F13" i="12" s="1"/>
  <c r="D12" i="8"/>
  <c r="D12" i="12"/>
  <c r="F12" i="12" s="1"/>
  <c r="D14" i="8"/>
  <c r="D14" i="12"/>
  <c r="F14" i="12" s="1"/>
  <c r="P9" i="2"/>
  <c r="P5" i="2"/>
  <c r="K5" i="2"/>
  <c r="M5" i="2" s="1"/>
  <c r="K11" i="2"/>
  <c r="M11" i="2" s="1"/>
  <c r="K9" i="2"/>
  <c r="M9" i="2" s="1"/>
  <c r="L8" i="2"/>
  <c r="N8" i="2" s="1"/>
  <c r="O8" i="2" s="1"/>
  <c r="K8" i="2"/>
  <c r="M8" i="2" s="1"/>
  <c r="L4" i="2"/>
  <c r="N4" i="2" s="1"/>
  <c r="K4" i="2"/>
  <c r="M4" i="2" s="1"/>
  <c r="L7" i="2"/>
  <c r="N7" i="2" s="1"/>
  <c r="O7" i="2" s="1"/>
  <c r="K7" i="2"/>
  <c r="M7" i="2" s="1"/>
  <c r="L13" i="2"/>
  <c r="N13" i="2" s="1"/>
  <c r="O13" i="2" s="1"/>
  <c r="K13" i="2"/>
  <c r="M13" i="2" s="1"/>
  <c r="L12" i="2"/>
  <c r="N12" i="2" s="1"/>
  <c r="K12" i="2"/>
  <c r="M12" i="2" s="1"/>
  <c r="O12" i="2" s="1"/>
  <c r="L14" i="2"/>
  <c r="N14" i="2" s="1"/>
  <c r="O14" i="2" s="1"/>
  <c r="K14" i="2"/>
  <c r="M14" i="2" s="1"/>
  <c r="L15" i="2"/>
  <c r="N15" i="2" s="1"/>
  <c r="O15" i="2" s="1"/>
  <c r="K15" i="2"/>
  <c r="M15" i="2" s="1"/>
  <c r="L6" i="2"/>
  <c r="N6" i="2" s="1"/>
  <c r="O6" i="2" s="1"/>
  <c r="K6" i="2"/>
  <c r="M6" i="2" s="1"/>
  <c r="L10" i="2"/>
  <c r="N10" i="2" s="1"/>
  <c r="K10" i="2"/>
  <c r="M10" i="2" s="1"/>
  <c r="O10" i="2" s="1"/>
  <c r="L7" i="6"/>
  <c r="N7" i="6" s="1"/>
  <c r="O7" i="6" s="1"/>
  <c r="P7" i="6" s="1"/>
  <c r="K7" i="6"/>
  <c r="M7" i="6" s="1"/>
  <c r="L10" i="6"/>
  <c r="N10" i="6" s="1"/>
  <c r="O10" i="6" s="1"/>
  <c r="P9" i="6" s="1"/>
  <c r="K10" i="6"/>
  <c r="M10" i="6" s="1"/>
  <c r="K8" i="6"/>
  <c r="M8" i="6" s="1"/>
  <c r="L8" i="6"/>
  <c r="N8" i="6" s="1"/>
  <c r="O8" i="6" s="1"/>
  <c r="P8" i="6" s="1"/>
  <c r="K6" i="6"/>
  <c r="M6" i="6" s="1"/>
  <c r="L6" i="6"/>
  <c r="N6" i="6" s="1"/>
  <c r="O6" i="6" s="1"/>
  <c r="P6" i="6" s="1"/>
  <c r="L4" i="6"/>
  <c r="N4" i="6" s="1"/>
  <c r="P4" i="6" s="1"/>
  <c r="K4" i="6"/>
  <c r="M4" i="6" s="1"/>
  <c r="L15" i="6"/>
  <c r="N15" i="6" s="1"/>
  <c r="O15" i="6" s="1"/>
  <c r="K15" i="6"/>
  <c r="M15" i="6" s="1"/>
  <c r="K11" i="6"/>
  <c r="M11" i="6" s="1"/>
  <c r="L11" i="6"/>
  <c r="N11" i="6" s="1"/>
  <c r="O11" i="6" s="1"/>
  <c r="P10" i="6" s="1"/>
  <c r="L9" i="6"/>
  <c r="N9" i="6" s="1"/>
  <c r="O9" i="6" s="1"/>
  <c r="K9" i="6"/>
  <c r="M9" i="6" s="1"/>
  <c r="L5" i="6"/>
  <c r="N5" i="6" s="1"/>
  <c r="O5" i="6" s="1"/>
  <c r="P5" i="6" s="1"/>
  <c r="K5" i="6"/>
  <c r="M5" i="6" s="1"/>
  <c r="D11" i="8" l="1"/>
  <c r="D11" i="12"/>
  <c r="F11" i="12" s="1"/>
  <c r="D9" i="8"/>
  <c r="D9" i="12"/>
  <c r="F9" i="12" s="1"/>
  <c r="D10" i="8"/>
  <c r="D10" i="12"/>
  <c r="F10" i="12" s="1"/>
  <c r="D6" i="8"/>
  <c r="D6" i="12"/>
  <c r="F6" i="12" s="1"/>
  <c r="D8" i="8"/>
  <c r="D8" i="12"/>
  <c r="F8" i="12" s="1"/>
  <c r="D7" i="8"/>
  <c r="D7" i="12"/>
  <c r="F7" i="12" s="1"/>
  <c r="D5" i="8"/>
  <c r="P16" i="6"/>
  <c r="D5" i="12"/>
  <c r="F20" i="12"/>
  <c r="P7" i="2"/>
  <c r="P6" i="2"/>
  <c r="P10" i="2"/>
  <c r="P8" i="2"/>
  <c r="G18" i="12"/>
  <c r="F18" i="12"/>
  <c r="F23" i="12"/>
  <c r="F22" i="12"/>
  <c r="F21" i="12"/>
  <c r="F16" i="12"/>
  <c r="G16" i="12"/>
  <c r="Y104" i="7"/>
  <c r="T100" i="7"/>
  <c r="J102" i="7"/>
  <c r="G5" i="12" l="1"/>
  <c r="F19" i="12"/>
  <c r="F24" i="12"/>
  <c r="G17" i="12"/>
  <c r="F17" i="12"/>
  <c r="D25" i="12"/>
  <c r="L6" i="12" s="1"/>
  <c r="L7" i="12" s="1"/>
  <c r="F15" i="12"/>
  <c r="F26" i="12" s="1"/>
  <c r="G15" i="12"/>
  <c r="F25" i="12" l="1"/>
  <c r="E34" i="12"/>
  <c r="E37" i="12" s="1"/>
  <c r="K31" i="12" s="1"/>
  <c r="K32" i="12" s="1"/>
  <c r="G33" i="12"/>
  <c r="J6" i="12" l="1"/>
  <c r="J7" i="12" s="1"/>
  <c r="J8" i="12" s="1"/>
  <c r="E33" i="12"/>
  <c r="E36" i="12" s="1"/>
  <c r="E38" i="12" s="1"/>
  <c r="F12" i="8"/>
  <c r="F9" i="8"/>
  <c r="F8" i="8"/>
  <c r="D15" i="8"/>
  <c r="F5" i="8"/>
  <c r="F14" i="8"/>
  <c r="N11" i="8"/>
  <c r="F11" i="8"/>
  <c r="F10" i="8"/>
  <c r="F7" i="8"/>
  <c r="T6" i="8"/>
  <c r="N6" i="8"/>
  <c r="F6" i="8"/>
  <c r="G5" i="8"/>
  <c r="E5" i="8"/>
  <c r="W69" i="7"/>
  <c r="R69" i="7"/>
  <c r="M69" i="7"/>
  <c r="H69" i="7"/>
  <c r="C69" i="7"/>
  <c r="Y68" i="7"/>
  <c r="T68" i="7"/>
  <c r="O68" i="7"/>
  <c r="J68" i="7"/>
  <c r="E68" i="7"/>
  <c r="Y74" i="7"/>
  <c r="T79" i="7"/>
  <c r="O76" i="7"/>
  <c r="J81" i="7"/>
  <c r="E88" i="7"/>
  <c r="W8" i="7"/>
  <c r="R8" i="7"/>
  <c r="M8" i="7"/>
  <c r="H8" i="7"/>
  <c r="C8" i="7"/>
  <c r="Y7" i="7"/>
  <c r="T7" i="7"/>
  <c r="O7" i="7"/>
  <c r="J7" i="7"/>
  <c r="E7" i="7"/>
  <c r="Y13" i="7"/>
  <c r="T14" i="7"/>
  <c r="O52" i="7"/>
  <c r="J13" i="7"/>
  <c r="AG14" i="7" l="1"/>
  <c r="G23" i="8"/>
  <c r="E24" i="8"/>
  <c r="E27" i="8" s="1"/>
  <c r="K21" i="8" s="1"/>
  <c r="K22" i="8" s="1"/>
  <c r="J47" i="7"/>
  <c r="J15" i="7"/>
  <c r="Y42" i="7"/>
  <c r="Y26" i="7"/>
  <c r="E103" i="7"/>
  <c r="E87" i="7"/>
  <c r="J101" i="7"/>
  <c r="J98" i="7"/>
  <c r="J82" i="7"/>
  <c r="T53" i="7"/>
  <c r="T45" i="7"/>
  <c r="T37" i="7"/>
  <c r="T29" i="7"/>
  <c r="T21" i="7"/>
  <c r="T13" i="7"/>
  <c r="J43" i="7"/>
  <c r="Y55" i="7"/>
  <c r="Y39" i="7"/>
  <c r="Y23" i="7"/>
  <c r="E100" i="7"/>
  <c r="E84" i="7"/>
  <c r="J95" i="7"/>
  <c r="J79" i="7"/>
  <c r="T52" i="7"/>
  <c r="T44" i="7"/>
  <c r="T36" i="7"/>
  <c r="T28" i="7"/>
  <c r="T20" i="7"/>
  <c r="J39" i="7"/>
  <c r="Y54" i="7"/>
  <c r="Y38" i="7"/>
  <c r="Y22" i="7"/>
  <c r="E99" i="7"/>
  <c r="E83" i="7"/>
  <c r="J94" i="7"/>
  <c r="J78" i="7"/>
  <c r="T51" i="7"/>
  <c r="T43" i="7"/>
  <c r="T35" i="7"/>
  <c r="T27" i="7"/>
  <c r="T19" i="7"/>
  <c r="J35" i="7"/>
  <c r="Y51" i="7"/>
  <c r="Y35" i="7"/>
  <c r="Y19" i="7"/>
  <c r="E96" i="7"/>
  <c r="E80" i="7"/>
  <c r="J91" i="7"/>
  <c r="J75" i="7"/>
  <c r="T50" i="7"/>
  <c r="T42" i="7"/>
  <c r="T34" i="7"/>
  <c r="T26" i="7"/>
  <c r="T18" i="7"/>
  <c r="J12" i="7"/>
  <c r="J31" i="7"/>
  <c r="Y50" i="7"/>
  <c r="Y34" i="7"/>
  <c r="Y15" i="7"/>
  <c r="E95" i="7"/>
  <c r="E79" i="7"/>
  <c r="J90" i="7"/>
  <c r="J74" i="7"/>
  <c r="T49" i="7"/>
  <c r="T41" i="7"/>
  <c r="T33" i="7"/>
  <c r="T25" i="7"/>
  <c r="T17" i="7"/>
  <c r="J59" i="7"/>
  <c r="AG13" i="7" s="1"/>
  <c r="J27" i="7"/>
  <c r="Y47" i="7"/>
  <c r="Y31" i="7"/>
  <c r="E108" i="7"/>
  <c r="E92" i="7"/>
  <c r="E76" i="7"/>
  <c r="J87" i="7"/>
  <c r="T12" i="7"/>
  <c r="T48" i="7"/>
  <c r="T40" i="7"/>
  <c r="T32" i="7"/>
  <c r="T24" i="7"/>
  <c r="T16" i="7"/>
  <c r="J55" i="7"/>
  <c r="J23" i="7"/>
  <c r="Y46" i="7"/>
  <c r="Y30" i="7"/>
  <c r="E107" i="7"/>
  <c r="E91" i="7"/>
  <c r="E75" i="7"/>
  <c r="J86" i="7"/>
  <c r="T55" i="7"/>
  <c r="T47" i="7"/>
  <c r="T39" i="7"/>
  <c r="T31" i="7"/>
  <c r="T23" i="7"/>
  <c r="T15" i="7"/>
  <c r="J51" i="7"/>
  <c r="J19" i="7"/>
  <c r="Y43" i="7"/>
  <c r="Y27" i="7"/>
  <c r="E104" i="7"/>
  <c r="J73" i="7"/>
  <c r="J99" i="7"/>
  <c r="J83" i="7"/>
  <c r="T54" i="7"/>
  <c r="T46" i="7"/>
  <c r="T38" i="7"/>
  <c r="T30" i="7"/>
  <c r="T22" i="7"/>
  <c r="D16" i="8"/>
  <c r="F13" i="8"/>
  <c r="F15" i="8" s="1"/>
  <c r="J6" i="8" s="1"/>
  <c r="J7" i="8" s="1"/>
  <c r="L6" i="8"/>
  <c r="L7" i="8" s="1"/>
  <c r="Y84" i="7"/>
  <c r="Y99" i="7"/>
  <c r="Y75" i="7"/>
  <c r="Y97" i="7"/>
  <c r="Y89" i="7"/>
  <c r="Y81" i="7"/>
  <c r="Y96" i="7"/>
  <c r="Y88" i="7"/>
  <c r="Y95" i="7"/>
  <c r="Y79" i="7"/>
  <c r="Y94" i="7"/>
  <c r="Y86" i="7"/>
  <c r="Y78" i="7"/>
  <c r="Y80" i="7"/>
  <c r="Y87" i="7"/>
  <c r="Y101" i="7"/>
  <c r="Y93" i="7"/>
  <c r="Y85" i="7"/>
  <c r="Y77" i="7"/>
  <c r="Y73" i="7"/>
  <c r="Y100" i="7"/>
  <c r="Y92" i="7"/>
  <c r="Y76" i="7"/>
  <c r="Y103" i="7"/>
  <c r="Y91" i="7"/>
  <c r="Y83" i="7"/>
  <c r="Y102" i="7"/>
  <c r="Y98" i="7"/>
  <c r="Y90" i="7"/>
  <c r="Y82" i="7"/>
  <c r="T97" i="7"/>
  <c r="T96" i="7"/>
  <c r="T94" i="7"/>
  <c r="T86" i="7"/>
  <c r="T78" i="7"/>
  <c r="T85" i="7"/>
  <c r="T77" i="7"/>
  <c r="T76" i="7"/>
  <c r="T93" i="7"/>
  <c r="T84" i="7"/>
  <c r="T99" i="7"/>
  <c r="T91" i="7"/>
  <c r="T83" i="7"/>
  <c r="T75" i="7"/>
  <c r="T73" i="7"/>
  <c r="T92" i="7"/>
  <c r="T98" i="7"/>
  <c r="T90" i="7"/>
  <c r="T82" i="7"/>
  <c r="T74" i="7"/>
  <c r="T81" i="7"/>
  <c r="T80" i="7"/>
  <c r="T89" i="7"/>
  <c r="T88" i="7"/>
  <c r="T95" i="7"/>
  <c r="T87" i="7"/>
  <c r="O101" i="7"/>
  <c r="O85" i="7"/>
  <c r="O114" i="7"/>
  <c r="O107" i="7"/>
  <c r="O99" i="7"/>
  <c r="O91" i="7"/>
  <c r="O83" i="7"/>
  <c r="O75" i="7"/>
  <c r="O113" i="7"/>
  <c r="O106" i="7"/>
  <c r="O98" i="7"/>
  <c r="O90" i="7"/>
  <c r="O82" i="7"/>
  <c r="O74" i="7"/>
  <c r="O81" i="7"/>
  <c r="O112" i="7"/>
  <c r="O97" i="7"/>
  <c r="O104" i="7"/>
  <c r="O96" i="7"/>
  <c r="O88" i="7"/>
  <c r="O80" i="7"/>
  <c r="O105" i="7"/>
  <c r="O89" i="7"/>
  <c r="O111" i="7"/>
  <c r="O103" i="7"/>
  <c r="O95" i="7"/>
  <c r="O87" i="7"/>
  <c r="O79" i="7"/>
  <c r="O110" i="7"/>
  <c r="O102" i="7"/>
  <c r="O94" i="7"/>
  <c r="O86" i="7"/>
  <c r="O78" i="7"/>
  <c r="O77" i="7"/>
  <c r="O109" i="7"/>
  <c r="O93" i="7"/>
  <c r="O73" i="7"/>
  <c r="O108" i="7"/>
  <c r="O100" i="7"/>
  <c r="O92" i="7"/>
  <c r="O84" i="7"/>
  <c r="J96" i="7"/>
  <c r="J88" i="7"/>
  <c r="J80" i="7"/>
  <c r="J93" i="7"/>
  <c r="J85" i="7"/>
  <c r="J77" i="7"/>
  <c r="J92" i="7"/>
  <c r="J84" i="7"/>
  <c r="J76" i="7"/>
  <c r="J100" i="7"/>
  <c r="J97" i="7"/>
  <c r="J89" i="7"/>
  <c r="E73" i="7"/>
  <c r="E102" i="7"/>
  <c r="E94" i="7"/>
  <c r="E86" i="7"/>
  <c r="E78" i="7"/>
  <c r="E109" i="7"/>
  <c r="E101" i="7"/>
  <c r="E93" i="7"/>
  <c r="E85" i="7"/>
  <c r="E77" i="7"/>
  <c r="E106" i="7"/>
  <c r="E98" i="7"/>
  <c r="E90" i="7"/>
  <c r="E82" i="7"/>
  <c r="E74" i="7"/>
  <c r="E105" i="7"/>
  <c r="E97" i="7"/>
  <c r="E89" i="7"/>
  <c r="E81" i="7"/>
  <c r="Y52" i="7"/>
  <c r="Y44" i="7"/>
  <c r="Y36" i="7"/>
  <c r="Y28" i="7"/>
  <c r="Y20" i="7"/>
  <c r="Y18" i="7"/>
  <c r="Y12" i="7"/>
  <c r="Y49" i="7"/>
  <c r="Y41" i="7"/>
  <c r="Y33" i="7"/>
  <c r="Y25" i="7"/>
  <c r="Y17" i="7"/>
  <c r="Y56" i="7"/>
  <c r="Y48" i="7"/>
  <c r="Y40" i="7"/>
  <c r="Y32" i="7"/>
  <c r="Y24" i="7"/>
  <c r="Y16" i="7"/>
  <c r="Y14" i="7"/>
  <c r="Y53" i="7"/>
  <c r="Y45" i="7"/>
  <c r="Y37" i="7"/>
  <c r="Y29" i="7"/>
  <c r="Y21" i="7"/>
  <c r="O13" i="7"/>
  <c r="O21" i="7"/>
  <c r="O29" i="7"/>
  <c r="O37" i="7"/>
  <c r="O45" i="7"/>
  <c r="O53" i="7"/>
  <c r="O14" i="7"/>
  <c r="O22" i="7"/>
  <c r="O30" i="7"/>
  <c r="O38" i="7"/>
  <c r="O46" i="7"/>
  <c r="O54" i="7"/>
  <c r="O15" i="7"/>
  <c r="O23" i="7"/>
  <c r="O31" i="7"/>
  <c r="O39" i="7"/>
  <c r="O47" i="7"/>
  <c r="O55" i="7"/>
  <c r="O12" i="7"/>
  <c r="O16" i="7"/>
  <c r="O24" i="7"/>
  <c r="O32" i="7"/>
  <c r="O40" i="7"/>
  <c r="O48" i="7"/>
  <c r="O17" i="7"/>
  <c r="O25" i="7"/>
  <c r="O33" i="7"/>
  <c r="O41" i="7"/>
  <c r="O49" i="7"/>
  <c r="O18" i="7"/>
  <c r="O26" i="7"/>
  <c r="O34" i="7"/>
  <c r="O42" i="7"/>
  <c r="O50" i="7"/>
  <c r="O19" i="7"/>
  <c r="O27" i="7"/>
  <c r="O35" i="7"/>
  <c r="O43" i="7"/>
  <c r="O51" i="7"/>
  <c r="O20" i="7"/>
  <c r="O28" i="7"/>
  <c r="O36" i="7"/>
  <c r="O44" i="7"/>
  <c r="J60" i="7"/>
  <c r="J52" i="7"/>
  <c r="J44" i="7"/>
  <c r="J36" i="7"/>
  <c r="J28" i="7"/>
  <c r="J20" i="7"/>
  <c r="J58" i="7"/>
  <c r="J50" i="7"/>
  <c r="J42" i="7"/>
  <c r="J34" i="7"/>
  <c r="J26" i="7"/>
  <c r="J18" i="7"/>
  <c r="J57" i="7"/>
  <c r="J49" i="7"/>
  <c r="J41" i="7"/>
  <c r="J33" i="7"/>
  <c r="J25" i="7"/>
  <c r="J17" i="7"/>
  <c r="J56" i="7"/>
  <c r="J48" i="7"/>
  <c r="J40" i="7"/>
  <c r="J32" i="7"/>
  <c r="J24" i="7"/>
  <c r="J16" i="7"/>
  <c r="J62" i="7"/>
  <c r="J54" i="7"/>
  <c r="J46" i="7"/>
  <c r="J38" i="7"/>
  <c r="J30" i="7"/>
  <c r="J22" i="7"/>
  <c r="J14" i="7"/>
  <c r="J61" i="7"/>
  <c r="J53" i="7"/>
  <c r="J45" i="7"/>
  <c r="J37" i="7"/>
  <c r="J29" i="7"/>
  <c r="J21" i="7"/>
  <c r="D16" i="10"/>
  <c r="D15" i="10"/>
  <c r="L6" i="10" s="1"/>
  <c r="F14" i="10"/>
  <c r="F13" i="10"/>
  <c r="F12" i="10"/>
  <c r="N11" i="10"/>
  <c r="F11" i="10"/>
  <c r="F10" i="10"/>
  <c r="F9" i="10"/>
  <c r="G8" i="10"/>
  <c r="F8" i="10"/>
  <c r="E8" i="10"/>
  <c r="G7" i="10"/>
  <c r="F7" i="10"/>
  <c r="E7" i="10"/>
  <c r="T6" i="10"/>
  <c r="N6" i="10"/>
  <c r="F6" i="10"/>
  <c r="G6" i="10"/>
  <c r="F5" i="10"/>
  <c r="J12" i="3"/>
  <c r="E6" i="3"/>
  <c r="E18" i="3" s="1"/>
  <c r="Y94" i="3"/>
  <c r="T6" i="3"/>
  <c r="T7" i="3"/>
  <c r="T13" i="3"/>
  <c r="O6" i="3"/>
  <c r="O20" i="3" s="1"/>
  <c r="J6" i="3"/>
  <c r="J15" i="3" s="1"/>
  <c r="J16" i="3"/>
  <c r="T92" i="3"/>
  <c r="T93" i="3"/>
  <c r="T96" i="3"/>
  <c r="T97" i="3"/>
  <c r="T100" i="3"/>
  <c r="T101" i="3"/>
  <c r="T104" i="3"/>
  <c r="T105" i="3"/>
  <c r="T108" i="3"/>
  <c r="T109" i="3"/>
  <c r="T112" i="3"/>
  <c r="T113" i="3"/>
  <c r="T116" i="3"/>
  <c r="T117" i="3"/>
  <c r="T120" i="3"/>
  <c r="T121" i="3"/>
  <c r="T124" i="3"/>
  <c r="T125" i="3"/>
  <c r="T128" i="3"/>
  <c r="T129" i="3"/>
  <c r="O95" i="3"/>
  <c r="O100" i="3"/>
  <c r="O103" i="3"/>
  <c r="O108" i="3"/>
  <c r="O110" i="3"/>
  <c r="O111" i="3"/>
  <c r="O115" i="3"/>
  <c r="O116" i="3"/>
  <c r="O118" i="3"/>
  <c r="O119" i="3"/>
  <c r="O123" i="3"/>
  <c r="O124" i="3"/>
  <c r="O126" i="3"/>
  <c r="O127" i="3"/>
  <c r="O131" i="3"/>
  <c r="O132" i="3"/>
  <c r="O134" i="3"/>
  <c r="O135" i="3"/>
  <c r="O139" i="3"/>
  <c r="O140" i="3"/>
  <c r="O142" i="3"/>
  <c r="O143" i="3"/>
  <c r="O147" i="3"/>
  <c r="O148" i="3"/>
  <c r="O150" i="3"/>
  <c r="O151" i="3"/>
  <c r="O90" i="3"/>
  <c r="J91" i="3"/>
  <c r="J94" i="3"/>
  <c r="J95" i="3"/>
  <c r="J98" i="3"/>
  <c r="J99" i="3"/>
  <c r="J102" i="3"/>
  <c r="J103" i="3"/>
  <c r="J106" i="3"/>
  <c r="J107" i="3"/>
  <c r="J110" i="3"/>
  <c r="J111" i="3"/>
  <c r="J113" i="3"/>
  <c r="J114" i="3"/>
  <c r="J115" i="3"/>
  <c r="J118" i="3"/>
  <c r="J119" i="3"/>
  <c r="J121" i="3"/>
  <c r="J123" i="3"/>
  <c r="J90" i="3"/>
  <c r="E92" i="3"/>
  <c r="E96" i="3"/>
  <c r="E100" i="3"/>
  <c r="E104" i="3"/>
  <c r="E108" i="3"/>
  <c r="E112" i="3"/>
  <c r="E116" i="3"/>
  <c r="E120" i="3"/>
  <c r="E124" i="3"/>
  <c r="E128" i="3"/>
  <c r="E132" i="3"/>
  <c r="T15" i="3"/>
  <c r="T16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O19" i="3"/>
  <c r="O27" i="3"/>
  <c r="O28" i="3"/>
  <c r="O31" i="3"/>
  <c r="O35" i="3"/>
  <c r="O36" i="3"/>
  <c r="O39" i="3"/>
  <c r="O40" i="3"/>
  <c r="O43" i="3"/>
  <c r="O44" i="3"/>
  <c r="O47" i="3"/>
  <c r="O48" i="3"/>
  <c r="O49" i="3"/>
  <c r="O51" i="3"/>
  <c r="O52" i="3"/>
  <c r="O53" i="3"/>
  <c r="O55" i="3"/>
  <c r="O56" i="3"/>
  <c r="O57" i="3"/>
  <c r="O59" i="3"/>
  <c r="O60" i="3"/>
  <c r="O61" i="3"/>
  <c r="O63" i="3"/>
  <c r="O12" i="3"/>
  <c r="J13" i="3"/>
  <c r="J14" i="3"/>
  <c r="J18" i="3"/>
  <c r="J19" i="3"/>
  <c r="J21" i="3"/>
  <c r="J23" i="3"/>
  <c r="J26" i="3"/>
  <c r="J27" i="3"/>
  <c r="J30" i="3"/>
  <c r="J31" i="3"/>
  <c r="J33" i="3"/>
  <c r="J35" i="3"/>
  <c r="J37" i="3"/>
  <c r="J38" i="3"/>
  <c r="J42" i="3"/>
  <c r="J43" i="3"/>
  <c r="W86" i="3"/>
  <c r="R86" i="3"/>
  <c r="M86" i="3"/>
  <c r="H86" i="3"/>
  <c r="C86" i="3"/>
  <c r="Y85" i="3"/>
  <c r="T85" i="3"/>
  <c r="O85" i="3"/>
  <c r="J85" i="3"/>
  <c r="E85" i="3"/>
  <c r="T91" i="3"/>
  <c r="O98" i="3"/>
  <c r="J97" i="3"/>
  <c r="E94" i="3"/>
  <c r="W8" i="3"/>
  <c r="R8" i="3"/>
  <c r="M8" i="3"/>
  <c r="H8" i="3"/>
  <c r="C8" i="3"/>
  <c r="Y7" i="3"/>
  <c r="O7" i="3"/>
  <c r="J7" i="3"/>
  <c r="E7" i="3"/>
  <c r="AG16" i="7" l="1"/>
  <c r="AG15" i="7"/>
  <c r="L2" i="7"/>
  <c r="E7" i="12"/>
  <c r="G7" i="12"/>
  <c r="E7" i="8"/>
  <c r="G7" i="8"/>
  <c r="N2" i="7"/>
  <c r="L3" i="7"/>
  <c r="G11" i="10"/>
  <c r="E24" i="10"/>
  <c r="E27" i="10" s="1"/>
  <c r="K21" i="10" s="1"/>
  <c r="K22" i="10" s="1"/>
  <c r="L7" i="10"/>
  <c r="F16" i="8"/>
  <c r="E23" i="8"/>
  <c r="J8" i="8"/>
  <c r="F15" i="10"/>
  <c r="F16" i="10"/>
  <c r="E6" i="10"/>
  <c r="G23" i="10"/>
  <c r="E5" i="10"/>
  <c r="G5" i="10"/>
  <c r="T130" i="3"/>
  <c r="T122" i="3"/>
  <c r="T114" i="3"/>
  <c r="T106" i="3"/>
  <c r="T98" i="3"/>
  <c r="T127" i="3"/>
  <c r="T119" i="3"/>
  <c r="T111" i="3"/>
  <c r="T103" i="3"/>
  <c r="T95" i="3"/>
  <c r="T126" i="3"/>
  <c r="T118" i="3"/>
  <c r="T110" i="3"/>
  <c r="T102" i="3"/>
  <c r="T94" i="3"/>
  <c r="T90" i="3"/>
  <c r="T123" i="3"/>
  <c r="T115" i="3"/>
  <c r="T107" i="3"/>
  <c r="T99" i="3"/>
  <c r="O153" i="3"/>
  <c r="O145" i="3"/>
  <c r="O137" i="3"/>
  <c r="O129" i="3"/>
  <c r="O121" i="3"/>
  <c r="O113" i="3"/>
  <c r="O105" i="3"/>
  <c r="O97" i="3"/>
  <c r="O152" i="3"/>
  <c r="O144" i="3"/>
  <c r="O136" i="3"/>
  <c r="O128" i="3"/>
  <c r="O120" i="3"/>
  <c r="O112" i="3"/>
  <c r="O104" i="3"/>
  <c r="O96" i="3"/>
  <c r="O102" i="3"/>
  <c r="O94" i="3"/>
  <c r="O149" i="3"/>
  <c r="O141" i="3"/>
  <c r="O133" i="3"/>
  <c r="O125" i="3"/>
  <c r="O117" i="3"/>
  <c r="O109" i="3"/>
  <c r="O101" i="3"/>
  <c r="O93" i="3"/>
  <c r="O92" i="3"/>
  <c r="O107" i="3"/>
  <c r="O99" i="3"/>
  <c r="O91" i="3"/>
  <c r="O154" i="3"/>
  <c r="O146" i="3"/>
  <c r="O138" i="3"/>
  <c r="O130" i="3"/>
  <c r="O122" i="3"/>
  <c r="O114" i="3"/>
  <c r="O106" i="3"/>
  <c r="J120" i="3"/>
  <c r="J112" i="3"/>
  <c r="J104" i="3"/>
  <c r="J96" i="3"/>
  <c r="J117" i="3"/>
  <c r="J109" i="3"/>
  <c r="J101" i="3"/>
  <c r="J93" i="3"/>
  <c r="J124" i="3"/>
  <c r="J116" i="3"/>
  <c r="J108" i="3"/>
  <c r="J100" i="3"/>
  <c r="J92" i="3"/>
  <c r="J105" i="3"/>
  <c r="E133" i="3"/>
  <c r="E125" i="3"/>
  <c r="E117" i="3"/>
  <c r="E109" i="3"/>
  <c r="E101" i="3"/>
  <c r="E93" i="3"/>
  <c r="E131" i="3"/>
  <c r="E123" i="3"/>
  <c r="E115" i="3"/>
  <c r="E107" i="3"/>
  <c r="E99" i="3"/>
  <c r="E91" i="3"/>
  <c r="E130" i="3"/>
  <c r="E122" i="3"/>
  <c r="E114" i="3"/>
  <c r="E106" i="3"/>
  <c r="E98" i="3"/>
  <c r="E129" i="3"/>
  <c r="E121" i="3"/>
  <c r="E113" i="3"/>
  <c r="E105" i="3"/>
  <c r="E97" i="3"/>
  <c r="E127" i="3"/>
  <c r="E119" i="3"/>
  <c r="E111" i="3"/>
  <c r="E103" i="3"/>
  <c r="E95" i="3"/>
  <c r="E90" i="3"/>
  <c r="E126" i="3"/>
  <c r="E118" i="3"/>
  <c r="E110" i="3"/>
  <c r="E102" i="3"/>
  <c r="Y46" i="3"/>
  <c r="E73" i="3"/>
  <c r="E70" i="3"/>
  <c r="E54" i="3"/>
  <c r="E37" i="3"/>
  <c r="E22" i="3"/>
  <c r="E19" i="3"/>
  <c r="E69" i="3"/>
  <c r="E53" i="3"/>
  <c r="E36" i="3"/>
  <c r="E25" i="3"/>
  <c r="E12" i="3"/>
  <c r="E66" i="3"/>
  <c r="E50" i="3"/>
  <c r="E34" i="3"/>
  <c r="E81" i="3"/>
  <c r="E65" i="3"/>
  <c r="E49" i="3"/>
  <c r="E30" i="3"/>
  <c r="E41" i="3"/>
  <c r="E78" i="3"/>
  <c r="E62" i="3"/>
  <c r="E48" i="3"/>
  <c r="E26" i="3"/>
  <c r="E57" i="3"/>
  <c r="E77" i="3"/>
  <c r="E61" i="3"/>
  <c r="E46" i="3"/>
  <c r="E21" i="3"/>
  <c r="E17" i="3"/>
  <c r="E74" i="3"/>
  <c r="E58" i="3"/>
  <c r="E45" i="3"/>
  <c r="Y45" i="3"/>
  <c r="Y37" i="3"/>
  <c r="Y29" i="3"/>
  <c r="Y21" i="3"/>
  <c r="Y13" i="3"/>
  <c r="Y124" i="3"/>
  <c r="Y116" i="3"/>
  <c r="Y108" i="3"/>
  <c r="Y100" i="3"/>
  <c r="Y92" i="3"/>
  <c r="Y30" i="3"/>
  <c r="Y22" i="3"/>
  <c r="Y125" i="3"/>
  <c r="Y109" i="3"/>
  <c r="Y93" i="3"/>
  <c r="Y44" i="3"/>
  <c r="Y36" i="3"/>
  <c r="Y28" i="3"/>
  <c r="Y20" i="3"/>
  <c r="Y123" i="3"/>
  <c r="Y115" i="3"/>
  <c r="Y107" i="3"/>
  <c r="Y99" i="3"/>
  <c r="Y91" i="3"/>
  <c r="Y38" i="3"/>
  <c r="Y14" i="3"/>
  <c r="Y117" i="3"/>
  <c r="Y101" i="3"/>
  <c r="Y12" i="3"/>
  <c r="Y43" i="3"/>
  <c r="Y35" i="3"/>
  <c r="Y27" i="3"/>
  <c r="Y19" i="3"/>
  <c r="Y90" i="3"/>
  <c r="Y122" i="3"/>
  <c r="Y114" i="3"/>
  <c r="Y106" i="3"/>
  <c r="Y98" i="3"/>
  <c r="Y34" i="3"/>
  <c r="Y121" i="3"/>
  <c r="Y97" i="3"/>
  <c r="Y49" i="3"/>
  <c r="Y41" i="3"/>
  <c r="Y33" i="3"/>
  <c r="Y25" i="3"/>
  <c r="Y17" i="3"/>
  <c r="Y128" i="3"/>
  <c r="Y120" i="3"/>
  <c r="Y112" i="3"/>
  <c r="Y104" i="3"/>
  <c r="Y96" i="3"/>
  <c r="Y42" i="3"/>
  <c r="Y26" i="3"/>
  <c r="Y129" i="3"/>
  <c r="Y105" i="3"/>
  <c r="Y48" i="3"/>
  <c r="Y40" i="3"/>
  <c r="Y32" i="3"/>
  <c r="Y24" i="3"/>
  <c r="Y16" i="3"/>
  <c r="Y127" i="3"/>
  <c r="Y119" i="3"/>
  <c r="Y111" i="3"/>
  <c r="Y103" i="3"/>
  <c r="Y95" i="3"/>
  <c r="Y50" i="3"/>
  <c r="Y18" i="3"/>
  <c r="Y113" i="3"/>
  <c r="Y47" i="3"/>
  <c r="Y39" i="3"/>
  <c r="Y31" i="3"/>
  <c r="Y23" i="3"/>
  <c r="Y15" i="3"/>
  <c r="Y126" i="3"/>
  <c r="Y118" i="3"/>
  <c r="Y110" i="3"/>
  <c r="Y102" i="3"/>
  <c r="T17" i="3"/>
  <c r="T14" i="3"/>
  <c r="O58" i="3"/>
  <c r="O50" i="3"/>
  <c r="O42" i="3"/>
  <c r="O34" i="3"/>
  <c r="O26" i="3"/>
  <c r="O18" i="3"/>
  <c r="O41" i="3"/>
  <c r="O33" i="3"/>
  <c r="O25" i="3"/>
  <c r="O17" i="3"/>
  <c r="O32" i="3"/>
  <c r="O24" i="3"/>
  <c r="O16" i="3"/>
  <c r="O23" i="3"/>
  <c r="O15" i="3"/>
  <c r="O62" i="3"/>
  <c r="O54" i="3"/>
  <c r="O46" i="3"/>
  <c r="O38" i="3"/>
  <c r="O30" i="3"/>
  <c r="O22" i="3"/>
  <c r="O14" i="3"/>
  <c r="O45" i="3"/>
  <c r="O37" i="3"/>
  <c r="O29" i="3"/>
  <c r="O21" i="3"/>
  <c r="O13" i="3"/>
  <c r="J34" i="3"/>
  <c r="J22" i="3"/>
  <c r="J39" i="3"/>
  <c r="J29" i="3"/>
  <c r="J44" i="3"/>
  <c r="J36" i="3"/>
  <c r="J28" i="3"/>
  <c r="J20" i="3"/>
  <c r="J41" i="3"/>
  <c r="J25" i="3"/>
  <c r="J17" i="3"/>
  <c r="J40" i="3"/>
  <c r="J32" i="3"/>
  <c r="J24" i="3"/>
  <c r="E33" i="3"/>
  <c r="E13" i="3"/>
  <c r="E42" i="3"/>
  <c r="E29" i="3"/>
  <c r="E38" i="3"/>
  <c r="E14" i="3"/>
  <c r="E80" i="3"/>
  <c r="E72" i="3"/>
  <c r="E64" i="3"/>
  <c r="E56" i="3"/>
  <c r="E40" i="3"/>
  <c r="E32" i="3"/>
  <c r="E24" i="3"/>
  <c r="E16" i="3"/>
  <c r="E79" i="3"/>
  <c r="E71" i="3"/>
  <c r="E63" i="3"/>
  <c r="E55" i="3"/>
  <c r="E47" i="3"/>
  <c r="E39" i="3"/>
  <c r="E31" i="3"/>
  <c r="E23" i="3"/>
  <c r="E15" i="3"/>
  <c r="E76" i="3"/>
  <c r="E68" i="3"/>
  <c r="E60" i="3"/>
  <c r="E52" i="3"/>
  <c r="E44" i="3"/>
  <c r="E28" i="3"/>
  <c r="E20" i="3"/>
  <c r="E75" i="3"/>
  <c r="E67" i="3"/>
  <c r="E59" i="3"/>
  <c r="E51" i="3"/>
  <c r="E43" i="3"/>
  <c r="E35" i="3"/>
  <c r="E27" i="3"/>
  <c r="L2" i="3"/>
  <c r="E9" i="8" l="1"/>
  <c r="AG22" i="7"/>
  <c r="AF19" i="3"/>
  <c r="AF15" i="3"/>
  <c r="AF16" i="3"/>
  <c r="AF21" i="3" s="1"/>
  <c r="E11" i="10"/>
  <c r="E26" i="8"/>
  <c r="E28" i="8" s="1"/>
  <c r="E14" i="8"/>
  <c r="G14" i="8"/>
  <c r="G14" i="12"/>
  <c r="E14" i="12"/>
  <c r="E13" i="12"/>
  <c r="G13" i="12"/>
  <c r="G13" i="8"/>
  <c r="E13" i="8"/>
  <c r="E12" i="12"/>
  <c r="G12" i="12"/>
  <c r="G12" i="8"/>
  <c r="E12" i="8"/>
  <c r="E11" i="12"/>
  <c r="G11" i="12"/>
  <c r="E11" i="8"/>
  <c r="G11" i="8"/>
  <c r="E9" i="12"/>
  <c r="G9" i="12"/>
  <c r="G8" i="12"/>
  <c r="E8" i="12"/>
  <c r="E8" i="8"/>
  <c r="G8" i="8"/>
  <c r="G22" i="12"/>
  <c r="E22" i="12"/>
  <c r="G12" i="10"/>
  <c r="E12" i="10"/>
  <c r="G21" i="12"/>
  <c r="E21" i="12"/>
  <c r="J6" i="10"/>
  <c r="J7" i="10" s="1"/>
  <c r="J8" i="10" s="1"/>
  <c r="E23" i="10"/>
  <c r="E26" i="10" s="1"/>
  <c r="E28" i="10" s="1"/>
  <c r="L3" i="3"/>
  <c r="N2" i="3"/>
  <c r="G9" i="8" l="1"/>
  <c r="E13" i="10"/>
  <c r="G14" i="10"/>
  <c r="E14" i="10"/>
  <c r="E24" i="12"/>
  <c r="G24" i="12"/>
  <c r="C16" i="10"/>
  <c r="G10" i="8"/>
  <c r="E10" i="8"/>
  <c r="E10" i="12"/>
  <c r="G10" i="12"/>
  <c r="E6" i="12"/>
  <c r="G6" i="12"/>
  <c r="C16" i="8"/>
  <c r="E6" i="8"/>
  <c r="G6" i="8"/>
  <c r="G13" i="10"/>
  <c r="G23" i="12"/>
  <c r="E23" i="12"/>
  <c r="E20" i="12"/>
  <c r="G20" i="12"/>
  <c r="G10" i="10"/>
  <c r="E10" i="10"/>
  <c r="C15" i="10" l="1"/>
  <c r="B24" i="10" s="1"/>
  <c r="B27" i="10" s="1"/>
  <c r="H21" i="10" s="1"/>
  <c r="H22" i="10" s="1"/>
  <c r="H23" i="10" s="1"/>
  <c r="E19" i="12"/>
  <c r="E25" i="12" s="1"/>
  <c r="G19" i="12"/>
  <c r="G25" i="12" s="1"/>
  <c r="P6" i="12" s="1"/>
  <c r="E9" i="10"/>
  <c r="E16" i="10" s="1"/>
  <c r="G9" i="10"/>
  <c r="G16" i="10" s="1"/>
  <c r="E26" i="12"/>
  <c r="C25" i="12"/>
  <c r="L11" i="12" s="1"/>
  <c r="L12" i="12" s="1"/>
  <c r="C26" i="12"/>
  <c r="G16" i="8"/>
  <c r="G15" i="8"/>
  <c r="L11" i="8"/>
  <c r="L12" i="8" s="1"/>
  <c r="B24" i="8"/>
  <c r="B27" i="8" s="1"/>
  <c r="R6" i="8"/>
  <c r="R7" i="8" s="1"/>
  <c r="E15" i="8"/>
  <c r="J11" i="8" s="1"/>
  <c r="J12" i="8" s="1"/>
  <c r="E16" i="8"/>
  <c r="E15" i="10"/>
  <c r="J11" i="10" s="1"/>
  <c r="J12" i="10" s="1"/>
  <c r="L11" i="10"/>
  <c r="L12" i="10" s="1"/>
  <c r="R6" i="10" l="1"/>
  <c r="R7" i="10" s="1"/>
  <c r="G26" i="12"/>
  <c r="J13" i="8"/>
  <c r="S11" i="8" s="1"/>
  <c r="R11" i="8" s="1"/>
  <c r="H21" i="8"/>
  <c r="B34" i="12"/>
  <c r="B37" i="12" s="1"/>
  <c r="H31" i="12" s="1"/>
  <c r="H32" i="12" s="1"/>
  <c r="H33" i="12" s="1"/>
  <c r="R6" i="12"/>
  <c r="R7" i="12" s="1"/>
  <c r="G15" i="10"/>
  <c r="B23" i="10" s="1"/>
  <c r="B26" i="10" s="1"/>
  <c r="J11" i="12"/>
  <c r="J12" i="12" s="1"/>
  <c r="J13" i="12" s="1"/>
  <c r="S11" i="12" s="1"/>
  <c r="R11" i="12" s="1"/>
  <c r="J13" i="10"/>
  <c r="S11" i="10" s="1"/>
  <c r="R11" i="10" s="1"/>
  <c r="B23" i="8"/>
  <c r="P6" i="8"/>
  <c r="P7" i="8" s="1"/>
  <c r="P8" i="8" s="1"/>
  <c r="P11" i="8" s="1"/>
  <c r="B33" i="12"/>
  <c r="K23" i="12"/>
  <c r="P7" i="12"/>
  <c r="B28" i="10" l="1"/>
  <c r="B29" i="10" s="1"/>
  <c r="J22" i="10" s="1"/>
  <c r="J23" i="10" s="1"/>
  <c r="H24" i="10" s="1"/>
  <c r="L28" i="10" s="1"/>
  <c r="H22" i="8"/>
  <c r="H23" i="8" s="1"/>
  <c r="P12" i="8"/>
  <c r="J27" i="8" s="1"/>
  <c r="P8" i="12"/>
  <c r="P11" i="12" s="1"/>
  <c r="P12" i="12" s="1"/>
  <c r="J37" i="12" s="1"/>
  <c r="P6" i="10"/>
  <c r="P7" i="10" s="1"/>
  <c r="P8" i="10" s="1"/>
  <c r="P11" i="10" s="1"/>
  <c r="P12" i="10" s="1"/>
  <c r="B36" i="12"/>
  <c r="B38" i="12" s="1"/>
  <c r="B39" i="12" s="1"/>
  <c r="J32" i="12" s="1"/>
  <c r="J33" i="12" s="1"/>
  <c r="H34" i="12" s="1"/>
  <c r="L38" i="12" s="1"/>
  <c r="B26" i="8"/>
  <c r="B28" i="8" l="1"/>
  <c r="B29" i="8" s="1"/>
  <c r="J22" i="8" s="1"/>
  <c r="J23" i="8" s="1"/>
  <c r="H24" i="8" s="1"/>
  <c r="L28" i="8" s="1"/>
</calcChain>
</file>

<file path=xl/sharedStrings.xml><?xml version="1.0" encoding="utf-8"?>
<sst xmlns="http://schemas.openxmlformats.org/spreadsheetml/2006/main" count="710" uniqueCount="175">
  <si>
    <t>No.</t>
  </si>
  <si>
    <t>-</t>
  </si>
  <si>
    <t>Formasi</t>
  </si>
  <si>
    <t>Kode</t>
  </si>
  <si>
    <t>P (kN)</t>
  </si>
  <si>
    <t>A (mm^2)</t>
  </si>
  <si>
    <t>De (mm)</t>
  </si>
  <si>
    <t>PL A</t>
  </si>
  <si>
    <t>PL B</t>
  </si>
  <si>
    <t>PL C</t>
  </si>
  <si>
    <t>PL D</t>
  </si>
  <si>
    <t>PL E</t>
  </si>
  <si>
    <t>PL F</t>
  </si>
  <si>
    <t>PL G</t>
  </si>
  <si>
    <t>PL H</t>
  </si>
  <si>
    <t>PL I</t>
  </si>
  <si>
    <t>PL J</t>
  </si>
  <si>
    <t>PL K</t>
  </si>
  <si>
    <t>PL L</t>
  </si>
  <si>
    <t>D (mm)</t>
  </si>
  <si>
    <t>W (mm)</t>
  </si>
  <si>
    <t>De2 (mm2)</t>
  </si>
  <si>
    <t>Panjang Sampel</t>
  </si>
  <si>
    <t>Tekanan</t>
  </si>
  <si>
    <t>Area</t>
  </si>
  <si>
    <t>Indeks PL</t>
  </si>
  <si>
    <t>Faktor Koreksi 1</t>
  </si>
  <si>
    <t>Faktor Koreksi 2</t>
  </si>
  <si>
    <t>Indeks PL Terkoreksi 1</t>
  </si>
  <si>
    <t>Indeks PL Terkoreksi 2</t>
  </si>
  <si>
    <t>Indeks PL digunakan</t>
  </si>
  <si>
    <t>A (mm2)</t>
  </si>
  <si>
    <t>Mpa</t>
  </si>
  <si>
    <t>Is (Mpa)</t>
  </si>
  <si>
    <t>Is(50) - (Mpa)</t>
  </si>
  <si>
    <t>Jarak Konus (Diameter)</t>
  </si>
  <si>
    <t>F (-)</t>
  </si>
  <si>
    <t>Rata - rata Keseluruhan</t>
  </si>
  <si>
    <t>s/d</t>
  </si>
  <si>
    <t>L (mm)</t>
  </si>
  <si>
    <t>V (mm^3)</t>
  </si>
  <si>
    <t>L/D (mm)</t>
  </si>
  <si>
    <t>Sampel 1</t>
  </si>
  <si>
    <t>Tc (Mpa)</t>
  </si>
  <si>
    <t>Sampel 2</t>
  </si>
  <si>
    <t>Sampel 3</t>
  </si>
  <si>
    <t>Sampel D</t>
  </si>
  <si>
    <t>Sampel E</t>
  </si>
  <si>
    <t>kN</t>
  </si>
  <si>
    <t>El</t>
  </si>
  <si>
    <t>Sampel 6</t>
  </si>
  <si>
    <t>Sampel 7</t>
  </si>
  <si>
    <t>Sampel 8</t>
  </si>
  <si>
    <t>Sampel 9</t>
  </si>
  <si>
    <t>Sampel 10</t>
  </si>
  <si>
    <t>KORELASI DAERAH PERJUANGAN</t>
  </si>
  <si>
    <t>Y (UCS)</t>
  </si>
  <si>
    <t>X (PLI)</t>
  </si>
  <si>
    <t>Y^2</t>
  </si>
  <si>
    <t>X^2</t>
  </si>
  <si>
    <t>XY</t>
  </si>
  <si>
    <t>A. Mencari nilai r</t>
  </si>
  <si>
    <t>a. Σx'^2 =</t>
  </si>
  <si>
    <t>Σx^2 - ((Σx)^2/n)</t>
  </si>
  <si>
    <t>c. Σx'y'=</t>
  </si>
  <si>
    <t>Σxy - ((Σy x Σx)/n)</t>
  </si>
  <si>
    <t>=</t>
  </si>
  <si>
    <t>/</t>
  </si>
  <si>
    <t>b. Σy'^2 =</t>
  </si>
  <si>
    <t>Σy^2 - ((Σy)^2/n)</t>
  </si>
  <si>
    <t>rx'y' =</t>
  </si>
  <si>
    <t xml:space="preserve">  Σx'y'/sqrt(Σx'^2 x Σy'^2)</t>
  </si>
  <si>
    <t>karna nilai r telah memenuhi standar dari tabel R 1% maka penelitian dapat dilanjutkan</t>
  </si>
  <si>
    <t>Jumlah</t>
  </si>
  <si>
    <t>secara teoritis berarti variabel X (PLI) dapat digunakan untuk memprediksi variabel Y (UCS)</t>
  </si>
  <si>
    <t>Mean</t>
  </si>
  <si>
    <t>B. Menghitung prediktor (a) dan angka Konstan (K)</t>
  </si>
  <si>
    <t>nilai a dihitung menggunakan persamaan 1 dan 2</t>
  </si>
  <si>
    <t>Nilai K dihitung dengan memasukan nilai a dalam salah satu persamaan</t>
  </si>
  <si>
    <t>1. Σxy = a .  Σx^2 + K Σx</t>
  </si>
  <si>
    <t>misalkan yang digunakan adalah persamaan 2:</t>
  </si>
  <si>
    <t>2.  Σy = a .  Σx +nK</t>
  </si>
  <si>
    <t>a</t>
  </si>
  <si>
    <t>. +K</t>
  </si>
  <si>
    <t>. + K</t>
  </si>
  <si>
    <t>K</t>
  </si>
  <si>
    <t>kemudian dilakuakan persamaan menjadi,</t>
  </si>
  <si>
    <t>Jadi Persamaan korelasi keseluruhan yang diperoleh adalah</t>
  </si>
  <si>
    <t>11.139 a(PLI)</t>
  </si>
  <si>
    <t>+</t>
  </si>
  <si>
    <t>r</t>
  </si>
  <si>
    <t>Diameter ekuivalen</t>
  </si>
  <si>
    <t>Diameter ekuivalen^2</t>
  </si>
  <si>
    <t>yang dimerahkan tidak digunakan</t>
  </si>
  <si>
    <t>Is(50) terhitung</t>
  </si>
  <si>
    <t>KALIBRASI</t>
  </si>
  <si>
    <t>Lokasi 2</t>
  </si>
  <si>
    <t>jika nilai jauh &gt;2%</t>
  </si>
  <si>
    <t>jika nilai dekat 2%</t>
  </si>
  <si>
    <t>7.67048 a(PLI)</t>
  </si>
  <si>
    <t>Jika Menggunakan Intercept =0</t>
  </si>
  <si>
    <t>KORELASI DAERAH PENELITIAN</t>
  </si>
  <si>
    <t>Memperoleh koefisien prediktor (a) dan angka konstan (K) dilakukan</t>
  </si>
  <si>
    <t>menggunakan skor deviasi dan memanfaatkan persamaan sebagai berikut</t>
  </si>
  <si>
    <t>Σxy / Σx^2</t>
  </si>
  <si>
    <t>Lokasi 1</t>
  </si>
  <si>
    <t>KORELASI DAERAH LOAJANAN</t>
  </si>
  <si>
    <t>x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</si>
  <si>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</si>
  <si>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</si>
  <si>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</si>
  <si>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</si>
  <si>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</si>
  <si>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</si>
  <si>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</si>
  <si>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</si>
  <si>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</si>
  <si>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</si>
  <si>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No</t>
  </si>
  <si>
    <t>Sampel</t>
  </si>
  <si>
    <t>F (kN)</t>
  </si>
  <si>
    <t>UCS (Mpa)</t>
  </si>
  <si>
    <t>Classification</t>
  </si>
  <si>
    <t>Weak</t>
  </si>
  <si>
    <t>Very Weak</t>
  </si>
  <si>
    <t>Indeks Point Load</t>
  </si>
  <si>
    <t>Sampel F</t>
  </si>
  <si>
    <t>Sampel G</t>
  </si>
  <si>
    <t>Sampel H</t>
  </si>
  <si>
    <t>Sampel I</t>
  </si>
  <si>
    <t>Sampel J</t>
  </si>
  <si>
    <t>Kal.</t>
  </si>
  <si>
    <t>PL 1</t>
  </si>
  <si>
    <t>PL 2</t>
  </si>
  <si>
    <t>PL 3</t>
  </si>
  <si>
    <t>PL 4</t>
  </si>
  <si>
    <t>PL 5</t>
  </si>
  <si>
    <t>PL 6</t>
  </si>
  <si>
    <t>PL 7</t>
  </si>
  <si>
    <t>PL 8</t>
  </si>
  <si>
    <t>PL 9</t>
  </si>
  <si>
    <t>PL 10</t>
  </si>
  <si>
    <t>Sampel A</t>
  </si>
  <si>
    <t>Sampel B</t>
  </si>
  <si>
    <t>Sampel C</t>
  </si>
  <si>
    <t>Sampel 4</t>
  </si>
  <si>
    <t>Sampel 5</t>
  </si>
  <si>
    <t>5,78</t>
  </si>
  <si>
    <t>5,99</t>
  </si>
  <si>
    <t>5,12</t>
  </si>
  <si>
    <t>4,93</t>
  </si>
  <si>
    <t>4,33</t>
  </si>
  <si>
    <t>4,09</t>
  </si>
  <si>
    <t>3,13</t>
  </si>
  <si>
    <t>4,37</t>
  </si>
  <si>
    <t>3,12</t>
  </si>
  <si>
    <t>3,62</t>
  </si>
  <si>
    <t>7,82</t>
  </si>
  <si>
    <t>3,37</t>
  </si>
  <si>
    <t>5,90</t>
  </si>
  <si>
    <t>4,21</t>
  </si>
  <si>
    <t>3,92</t>
  </si>
  <si>
    <t>4,49</t>
  </si>
  <si>
    <t>7,74</t>
  </si>
  <si>
    <t>5,11</t>
  </si>
  <si>
    <t>4,14</t>
  </si>
  <si>
    <t>plot skripsi</t>
  </si>
  <si>
    <t>rangkuman</t>
  </si>
  <si>
    <t>average</t>
  </si>
  <si>
    <t>rata2</t>
  </si>
  <si>
    <t>plot skripai</t>
  </si>
  <si>
    <t>X</t>
  </si>
  <si>
    <t>D (cm)</t>
  </si>
  <si>
    <t>Diameter dalam cm</t>
  </si>
  <si>
    <t>(nilai r -koefisien korelasi)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</si>
</sst>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64" formatCode="0.0"/>
    <numFmt numFmtId="165" formatCode="0.000"/>
    <numFmt numFmtId="166" formatCode="0.0000"/>
    <numFmt numFmtId="167" formatCode="0.00000000000"/>
    <numFmt numFmtId="168" formatCode="0.00000"/>
  </numFmts>
  <fonts count="2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"/>
      <scheme val="minor"/>
    </font>
    <font>
      <sz val="11"/>
      <color theme="0"/>
      <name val="Times New Roman"/>
      <family val="1"/>
    </font>
    <font>
      <b/>
      <sz val="10"/>
      <color rgb="FFFF0000"/>
      <name val="Times New Roman"/>
      <family val="1"/>
    </font>
    <font>
      <b/>
      <sz val="11"/>
      <name val="Calibri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8" fillId="0" borderId="0"/>
  </cellStyleXfs>
  <cellXfs count="35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9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2" fontId="10" fillId="0" borderId="14" xfId="0" applyNumberFormat="1" applyFont="1" applyFill="1" applyBorder="1" applyAlignment="1">
      <alignment horizontal="center" vertical="center"/>
    </xf>
    <xf numFmtId="0" fontId="10" fillId="0" borderId="0" xfId="0" applyFont="1"/>
    <xf numFmtId="165" fontId="9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165" fontId="15" fillId="0" borderId="1" xfId="0" applyNumberFormat="1" applyFont="1" applyFill="1" applyBorder="1" applyAlignment="1">
      <alignment horizontal="center" vertical="center"/>
    </xf>
    <xf numFmtId="165" fontId="11" fillId="0" borderId="1" xfId="0" applyNumberFormat="1" applyFont="1" applyFill="1" applyBorder="1" applyAlignment="1">
      <alignment horizontal="center" vertical="center"/>
    </xf>
    <xf numFmtId="165" fontId="10" fillId="0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5" fontId="9" fillId="4" borderId="18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165" fontId="9" fillId="4" borderId="8" xfId="0" applyNumberFormat="1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1" fontId="10" fillId="0" borderId="0" xfId="1" applyFont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5" fontId="10" fillId="0" borderId="8" xfId="0" applyNumberFormat="1" applyFont="1" applyBorder="1" applyAlignment="1">
      <alignment horizontal="center" vertical="center"/>
    </xf>
    <xf numFmtId="0" fontId="0" fillId="0" borderId="0" xfId="0" applyFill="1"/>
    <xf numFmtId="0" fontId="10" fillId="0" borderId="2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165" fontId="15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/>
    <xf numFmtId="0" fontId="0" fillId="0" borderId="27" xfId="0" applyBorder="1"/>
    <xf numFmtId="0" fontId="0" fillId="0" borderId="27" xfId="0" applyFill="1" applyBorder="1"/>
    <xf numFmtId="0" fontId="0" fillId="0" borderId="28" xfId="0" applyFill="1" applyBorder="1"/>
    <xf numFmtId="0" fontId="0" fillId="0" borderId="29" xfId="0" applyBorder="1"/>
    <xf numFmtId="0" fontId="0" fillId="4" borderId="27" xfId="0" applyFill="1" applyBorder="1"/>
    <xf numFmtId="0" fontId="3" fillId="0" borderId="0" xfId="0" applyFont="1" applyFill="1" applyBorder="1"/>
    <xf numFmtId="0" fontId="0" fillId="0" borderId="1" xfId="0" applyFill="1" applyBorder="1"/>
    <xf numFmtId="0" fontId="0" fillId="0" borderId="14" xfId="0" applyFill="1" applyBorder="1"/>
    <xf numFmtId="0" fontId="10" fillId="0" borderId="3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2" fontId="10" fillId="0" borderId="0" xfId="0" applyNumberFormat="1" applyFont="1" applyBorder="1" applyAlignment="1">
      <alignment horizontal="center" vertical="center"/>
    </xf>
    <xf numFmtId="165" fontId="10" fillId="0" borderId="10" xfId="0" applyNumberFormat="1" applyFont="1" applyBorder="1" applyAlignment="1">
      <alignment horizontal="center" vertical="center"/>
    </xf>
    <xf numFmtId="0" fontId="13" fillId="4" borderId="16" xfId="0" applyFont="1" applyFill="1" applyBorder="1" applyAlignment="1">
      <alignment horizontal="right" vertical="center"/>
    </xf>
    <xf numFmtId="0" fontId="10" fillId="0" borderId="1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right" vertical="center"/>
    </xf>
    <xf numFmtId="165" fontId="10" fillId="0" borderId="0" xfId="0" applyNumberFormat="1" applyFont="1" applyBorder="1" applyAlignment="1">
      <alignment horizontal="center" vertical="center"/>
    </xf>
    <xf numFmtId="165" fontId="10" fillId="4" borderId="0" xfId="0" applyNumberFormat="1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right" vertical="center"/>
    </xf>
    <xf numFmtId="0" fontId="14" fillId="4" borderId="4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165" fontId="10" fillId="4" borderId="20" xfId="0" applyNumberFormat="1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165" fontId="10" fillId="4" borderId="1" xfId="0" applyNumberFormat="1" applyFont="1" applyFill="1" applyBorder="1" applyAlignment="1">
      <alignment horizontal="center" vertical="center"/>
    </xf>
    <xf numFmtId="165" fontId="10" fillId="4" borderId="10" xfId="0" applyNumberFormat="1" applyFont="1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165" fontId="10" fillId="0" borderId="15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left" vertical="center"/>
    </xf>
    <xf numFmtId="165" fontId="10" fillId="0" borderId="12" xfId="0" applyNumberFormat="1" applyFont="1" applyBorder="1" applyAlignment="1">
      <alignment horizontal="center" vertical="center"/>
    </xf>
    <xf numFmtId="1" fontId="10" fillId="0" borderId="12" xfId="0" applyNumberFormat="1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1" fontId="10" fillId="0" borderId="0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165" fontId="10" fillId="0" borderId="18" xfId="0" applyNumberFormat="1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32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left" vertical="center"/>
    </xf>
    <xf numFmtId="1" fontId="10" fillId="4" borderId="12" xfId="0" applyNumberFormat="1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165" fontId="10" fillId="0" borderId="20" xfId="0" applyNumberFormat="1" applyFont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1" fontId="10" fillId="4" borderId="0" xfId="0" applyNumberFormat="1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32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2" fontId="15" fillId="0" borderId="14" xfId="0" applyNumberFormat="1" applyFont="1" applyFill="1" applyBorder="1" applyAlignment="1">
      <alignment horizontal="center" vertical="center"/>
    </xf>
    <xf numFmtId="165" fontId="15" fillId="0" borderId="14" xfId="0" applyNumberFormat="1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165" fontId="10" fillId="0" borderId="21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0" fillId="4" borderId="1" xfId="0" applyFill="1" applyBorder="1"/>
    <xf numFmtId="0" fontId="0" fillId="0" borderId="1" xfId="0" applyBorder="1"/>
    <xf numFmtId="0" fontId="0" fillId="0" borderId="2" xfId="0" applyBorder="1"/>
    <xf numFmtId="0" fontId="0" fillId="0" borderId="28" xfId="0" applyBorder="1"/>
    <xf numFmtId="0" fontId="0" fillId="0" borderId="14" xfId="0" applyBorder="1"/>
    <xf numFmtId="2" fontId="2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65" fontId="9" fillId="4" borderId="0" xfId="0" applyNumberFormat="1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3" fillId="0" borderId="0" xfId="0" applyFont="1" applyBorder="1"/>
    <xf numFmtId="0" fontId="10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41" fontId="10" fillId="0" borderId="17" xfId="1" applyFont="1" applyBorder="1" applyAlignment="1">
      <alignment horizontal="left" vertical="center"/>
    </xf>
    <xf numFmtId="0" fontId="14" fillId="0" borderId="18" xfId="0" applyFont="1" applyBorder="1" applyAlignment="1">
      <alignment horizontal="left" vertical="center"/>
    </xf>
    <xf numFmtId="41" fontId="10" fillId="0" borderId="8" xfId="1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164" fontId="10" fillId="0" borderId="20" xfId="0" applyNumberFormat="1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4" fillId="0" borderId="0" xfId="0" applyFont="1" applyFill="1" applyBorder="1"/>
    <xf numFmtId="0" fontId="3" fillId="4" borderId="1" xfId="0" applyFont="1" applyFill="1" applyBorder="1"/>
    <xf numFmtId="0" fontId="14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4" fillId="0" borderId="16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8" xfId="0" applyFont="1" applyFill="1" applyBorder="1" applyAlignment="1">
      <alignment horizontal="left" vertical="center"/>
    </xf>
    <xf numFmtId="41" fontId="10" fillId="0" borderId="8" xfId="1" applyFont="1" applyFill="1" applyBorder="1" applyAlignment="1">
      <alignment horizontal="left" vertical="center"/>
    </xf>
    <xf numFmtId="0" fontId="14" fillId="0" borderId="19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10" fillId="0" borderId="21" xfId="0" applyFont="1" applyFill="1" applyBorder="1" applyAlignment="1">
      <alignment horizontal="left" vertical="center"/>
    </xf>
    <xf numFmtId="0" fontId="14" fillId="4" borderId="27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2" fontId="10" fillId="0" borderId="0" xfId="0" applyNumberFormat="1" applyFont="1"/>
    <xf numFmtId="165" fontId="10" fillId="0" borderId="10" xfId="0" applyNumberFormat="1" applyFont="1" applyFill="1" applyBorder="1" applyAlignment="1">
      <alignment horizontal="center" vertical="center"/>
    </xf>
    <xf numFmtId="165" fontId="10" fillId="0" borderId="15" xfId="0" applyNumberFormat="1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165" fontId="10" fillId="0" borderId="33" xfId="0" applyNumberFormat="1" applyFont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165" fontId="0" fillId="0" borderId="0" xfId="0" applyNumberFormat="1" applyBorder="1"/>
    <xf numFmtId="165" fontId="10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/>
    </xf>
    <xf numFmtId="2" fontId="10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2" fontId="15" fillId="0" borderId="0" xfId="0" applyNumberFormat="1" applyFont="1" applyFill="1" applyBorder="1" applyAlignment="1">
      <alignment horizontal="center" vertical="center"/>
    </xf>
    <xf numFmtId="165" fontId="10" fillId="4" borderId="8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/>
    </xf>
    <xf numFmtId="167" fontId="10" fillId="0" borderId="0" xfId="0" applyNumberFormat="1" applyFont="1" applyBorder="1" applyAlignment="1">
      <alignment horizontal="center" vertical="center"/>
    </xf>
    <xf numFmtId="166" fontId="10" fillId="0" borderId="0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19" fillId="0" borderId="0" xfId="0" applyFont="1" applyFill="1" applyBorder="1"/>
    <xf numFmtId="0" fontId="19" fillId="0" borderId="0" xfId="0" applyFont="1" applyBorder="1"/>
    <xf numFmtId="0" fontId="20" fillId="0" borderId="0" xfId="0" applyFont="1" applyFill="1" applyBorder="1" applyAlignment="1">
      <alignment horizontal="center" vertical="center"/>
    </xf>
    <xf numFmtId="165" fontId="20" fillId="0" borderId="0" xfId="0" applyNumberFormat="1" applyFont="1" applyFill="1" applyBorder="1" applyAlignment="1">
      <alignment horizontal="center" vertical="center"/>
    </xf>
    <xf numFmtId="0" fontId="19" fillId="0" borderId="0" xfId="0" applyFont="1"/>
    <xf numFmtId="165" fontId="19" fillId="0" borderId="0" xfId="0" applyNumberFormat="1" applyFont="1"/>
    <xf numFmtId="165" fontId="10" fillId="0" borderId="7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0" xfId="0" applyFont="1" applyBorder="1"/>
    <xf numFmtId="0" fontId="10" fillId="0" borderId="0" xfId="0" applyFont="1" applyBorder="1" applyAlignment="1">
      <alignment horizontal="center" wrapText="1"/>
    </xf>
    <xf numFmtId="2" fontId="10" fillId="0" borderId="0" xfId="0" applyNumberFormat="1" applyFont="1" applyBorder="1"/>
    <xf numFmtId="0" fontId="14" fillId="0" borderId="1" xfId="0" applyFont="1" applyBorder="1" applyAlignment="1">
      <alignment horizontal="center" vertical="center"/>
    </xf>
    <xf numFmtId="166" fontId="20" fillId="0" borderId="0" xfId="0" applyNumberFormat="1" applyFont="1" applyBorder="1"/>
    <xf numFmtId="2" fontId="20" fillId="0" borderId="0" xfId="0" applyNumberFormat="1" applyFont="1" applyBorder="1"/>
    <xf numFmtId="2" fontId="10" fillId="0" borderId="1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left" vertical="center"/>
    </xf>
    <xf numFmtId="41" fontId="10" fillId="0" borderId="21" xfId="1" applyFont="1" applyBorder="1" applyAlignment="1">
      <alignment horizontal="left" vertical="center"/>
    </xf>
    <xf numFmtId="0" fontId="22" fillId="0" borderId="11" xfId="0" applyFont="1" applyFill="1" applyBorder="1" applyAlignment="1">
      <alignment horizontal="center" vertical="center"/>
    </xf>
    <xf numFmtId="165" fontId="20" fillId="0" borderId="1" xfId="0" applyNumberFormat="1" applyFont="1" applyBorder="1" applyAlignment="1">
      <alignment horizontal="center" vertical="center"/>
    </xf>
    <xf numFmtId="165" fontId="20" fillId="0" borderId="14" xfId="0" applyNumberFormat="1" applyFont="1" applyBorder="1" applyAlignment="1">
      <alignment horizontal="center" vertical="center"/>
    </xf>
    <xf numFmtId="165" fontId="20" fillId="0" borderId="15" xfId="0" applyNumberFormat="1" applyFont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39" xfId="0" applyFont="1" applyFill="1" applyBorder="1" applyAlignment="1">
      <alignment horizontal="center" vertical="center"/>
    </xf>
    <xf numFmtId="0" fontId="14" fillId="8" borderId="40" xfId="0" applyFont="1" applyFill="1" applyBorder="1" applyAlignment="1">
      <alignment horizontal="center" vertical="center"/>
    </xf>
    <xf numFmtId="0" fontId="14" fillId="8" borderId="41" xfId="0" applyFont="1" applyFill="1" applyBorder="1" applyAlignment="1">
      <alignment horizontal="center" vertical="center"/>
    </xf>
    <xf numFmtId="0" fontId="14" fillId="8" borderId="35" xfId="0" applyFont="1" applyFill="1" applyBorder="1" applyAlignment="1">
      <alignment horizontal="center" vertical="center"/>
    </xf>
    <xf numFmtId="0" fontId="10" fillId="8" borderId="38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10" fillId="8" borderId="7" xfId="0" applyFont="1" applyFill="1" applyBorder="1"/>
    <xf numFmtId="0" fontId="14" fillId="8" borderId="36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8" borderId="10" xfId="0" applyFont="1" applyFill="1" applyBorder="1"/>
    <xf numFmtId="0" fontId="14" fillId="8" borderId="37" xfId="0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0" fillId="8" borderId="15" xfId="0" applyFont="1" applyFill="1" applyBorder="1"/>
    <xf numFmtId="0" fontId="0" fillId="8" borderId="0" xfId="0" applyFill="1" applyBorder="1"/>
    <xf numFmtId="165" fontId="0" fillId="8" borderId="0" xfId="0" applyNumberFormat="1" applyFill="1" applyBorder="1"/>
    <xf numFmtId="0" fontId="4" fillId="0" borderId="1" xfId="0" applyFont="1" applyBorder="1" applyAlignment="1">
      <alignment horizontal="center" vertical="center"/>
    </xf>
    <xf numFmtId="2" fontId="10" fillId="8" borderId="3" xfId="0" applyNumberFormat="1" applyFont="1" applyFill="1" applyBorder="1" applyAlignment="1">
      <alignment horizontal="center" vertical="center"/>
    </xf>
    <xf numFmtId="2" fontId="10" fillId="8" borderId="1" xfId="0" applyNumberFormat="1" applyFont="1" applyFill="1" applyBorder="1" applyAlignment="1">
      <alignment horizontal="center" vertical="center"/>
    </xf>
    <xf numFmtId="2" fontId="10" fillId="8" borderId="14" xfId="0" applyNumberFormat="1" applyFont="1" applyFill="1" applyBorder="1" applyAlignment="1">
      <alignment horizontal="center" vertical="center"/>
    </xf>
    <xf numFmtId="165" fontId="10" fillId="4" borderId="3" xfId="0" applyNumberFormat="1" applyFont="1" applyFill="1" applyBorder="1" applyAlignment="1">
      <alignment horizontal="center" vertical="center"/>
    </xf>
    <xf numFmtId="2" fontId="10" fillId="4" borderId="3" xfId="0" applyNumberFormat="1" applyFont="1" applyFill="1" applyBorder="1" applyAlignment="1">
      <alignment horizontal="center" vertical="center"/>
    </xf>
    <xf numFmtId="165" fontId="10" fillId="4" borderId="7" xfId="0" applyNumberFormat="1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2" fontId="10" fillId="0" borderId="14" xfId="0" applyNumberFormat="1" applyFont="1" applyBorder="1" applyAlignment="1">
      <alignment horizontal="center" vertical="center"/>
    </xf>
    <xf numFmtId="2" fontId="10" fillId="0" borderId="15" xfId="0" applyNumberFormat="1" applyFont="1" applyBorder="1" applyAlignment="1">
      <alignment horizontal="center" vertical="center"/>
    </xf>
    <xf numFmtId="2" fontId="10" fillId="0" borderId="18" xfId="0" applyNumberFormat="1" applyFont="1" applyBorder="1" applyAlignment="1">
      <alignment horizontal="center" vertical="center"/>
    </xf>
    <xf numFmtId="2" fontId="10" fillId="0" borderId="19" xfId="0" applyNumberFormat="1" applyFont="1" applyBorder="1" applyAlignment="1">
      <alignment horizontal="center" vertical="center"/>
    </xf>
    <xf numFmtId="168" fontId="10" fillId="0" borderId="18" xfId="0" applyNumberFormat="1" applyFont="1" applyBorder="1" applyAlignment="1">
      <alignment horizontal="center" vertical="center"/>
    </xf>
    <xf numFmtId="2" fontId="10" fillId="0" borderId="20" xfId="0" applyNumberFormat="1" applyFont="1" applyBorder="1" applyAlignment="1">
      <alignment horizontal="center" vertical="center"/>
    </xf>
    <xf numFmtId="166" fontId="14" fillId="4" borderId="5" xfId="0" applyNumberFormat="1" applyFont="1" applyFill="1" applyBorder="1" applyAlignment="1">
      <alignment horizontal="center" vertical="center"/>
    </xf>
    <xf numFmtId="166" fontId="10" fillId="4" borderId="5" xfId="0" applyNumberFormat="1" applyFont="1" applyFill="1" applyBorder="1" applyAlignment="1">
      <alignment horizontal="center" vertical="center"/>
    </xf>
    <xf numFmtId="2" fontId="10" fillId="0" borderId="8" xfId="0" applyNumberFormat="1" applyFont="1" applyBorder="1" applyAlignment="1">
      <alignment horizontal="center" vertical="center"/>
    </xf>
    <xf numFmtId="2" fontId="10" fillId="0" borderId="18" xfId="0" applyNumberFormat="1" applyFont="1" applyBorder="1" applyAlignment="1">
      <alignment horizontal="left" vertical="center"/>
    </xf>
    <xf numFmtId="2" fontId="10" fillId="0" borderId="18" xfId="0" applyNumberFormat="1" applyFont="1" applyBorder="1" applyAlignment="1">
      <alignment horizontal="right" vertical="center"/>
    </xf>
    <xf numFmtId="2" fontId="10" fillId="4" borderId="0" xfId="0" applyNumberFormat="1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right" vertical="center"/>
    </xf>
    <xf numFmtId="2" fontId="14" fillId="4" borderId="4" xfId="0" applyNumberFormat="1" applyFont="1" applyFill="1" applyBorder="1" applyAlignment="1">
      <alignment horizontal="center" vertical="center"/>
    </xf>
    <xf numFmtId="2" fontId="10" fillId="4" borderId="20" xfId="0" applyNumberFormat="1" applyFont="1" applyFill="1" applyBorder="1" applyAlignment="1">
      <alignment horizontal="center" vertical="center"/>
    </xf>
    <xf numFmtId="2" fontId="10" fillId="0" borderId="19" xfId="0" applyNumberFormat="1" applyFont="1" applyBorder="1" applyAlignment="1">
      <alignment horizontal="right" vertical="center"/>
    </xf>
    <xf numFmtId="2" fontId="10" fillId="4" borderId="5" xfId="0" applyNumberFormat="1" applyFont="1" applyFill="1" applyBorder="1" applyAlignment="1">
      <alignment horizontal="center" vertical="center"/>
    </xf>
    <xf numFmtId="2" fontId="10" fillId="4" borderId="32" xfId="0" applyNumberFormat="1" applyFont="1" applyFill="1" applyBorder="1" applyAlignment="1">
      <alignment horizontal="center" vertical="center"/>
    </xf>
    <xf numFmtId="2" fontId="10" fillId="4" borderId="6" xfId="0" applyNumberFormat="1" applyFont="1" applyFill="1" applyBorder="1" applyAlignment="1">
      <alignment horizontal="center" vertical="center"/>
    </xf>
    <xf numFmtId="2" fontId="10" fillId="4" borderId="16" xfId="0" applyNumberFormat="1" applyFont="1" applyFill="1" applyBorder="1" applyAlignment="1">
      <alignment horizontal="left" vertical="center"/>
    </xf>
    <xf numFmtId="2" fontId="10" fillId="4" borderId="12" xfId="0" applyNumberFormat="1" applyFont="1" applyFill="1" applyBorder="1" applyAlignment="1">
      <alignment horizontal="center" vertical="center"/>
    </xf>
    <xf numFmtId="2" fontId="10" fillId="4" borderId="17" xfId="0" applyNumberFormat="1" applyFont="1" applyFill="1" applyBorder="1" applyAlignment="1">
      <alignment horizontal="center" vertical="center"/>
    </xf>
    <xf numFmtId="2" fontId="10" fillId="4" borderId="18" xfId="0" applyNumberFormat="1" applyFont="1" applyFill="1" applyBorder="1" applyAlignment="1">
      <alignment horizontal="center" vertical="center"/>
    </xf>
    <xf numFmtId="2" fontId="10" fillId="4" borderId="8" xfId="0" applyNumberFormat="1" applyFont="1" applyFill="1" applyBorder="1" applyAlignment="1">
      <alignment horizontal="center" vertical="center"/>
    </xf>
    <xf numFmtId="2" fontId="10" fillId="4" borderId="19" xfId="0" applyNumberFormat="1" applyFont="1" applyFill="1" applyBorder="1" applyAlignment="1">
      <alignment horizontal="center" vertical="center"/>
    </xf>
    <xf numFmtId="2" fontId="10" fillId="4" borderId="21" xfId="0" applyNumberFormat="1" applyFont="1" applyFill="1" applyBorder="1" applyAlignment="1">
      <alignment horizontal="center" vertical="center"/>
    </xf>
    <xf numFmtId="0" fontId="23" fillId="9" borderId="4" xfId="0" applyFont="1" applyFill="1" applyBorder="1" applyAlignment="1">
      <alignment horizontal="center" vertical="center"/>
    </xf>
    <xf numFmtId="0" fontId="23" fillId="9" borderId="32" xfId="0" applyFont="1" applyFill="1" applyBorder="1" applyAlignment="1">
      <alignment horizontal="center" vertical="center"/>
    </xf>
    <xf numFmtId="0" fontId="23" fillId="9" borderId="6" xfId="0" applyFont="1" applyFill="1" applyBorder="1" applyAlignment="1">
      <alignment horizontal="center" vertical="center"/>
    </xf>
    <xf numFmtId="0" fontId="23" fillId="9" borderId="42" xfId="0" applyFont="1" applyFill="1" applyBorder="1" applyAlignment="1">
      <alignment horizontal="center" vertical="center"/>
    </xf>
    <xf numFmtId="0" fontId="24" fillId="9" borderId="21" xfId="0" applyFont="1" applyFill="1" applyBorder="1" applyAlignment="1">
      <alignment horizontal="center" vertical="center"/>
    </xf>
    <xf numFmtId="0" fontId="24" fillId="9" borderId="21" xfId="0" applyFont="1" applyFill="1" applyBorder="1" applyAlignment="1">
      <alignment vertical="center"/>
    </xf>
    <xf numFmtId="2" fontId="4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25" fillId="3" borderId="6" xfId="0" applyFont="1" applyFill="1" applyBorder="1" applyAlignment="1">
      <alignment horizontal="center" vertical="center"/>
    </xf>
    <xf numFmtId="165" fontId="10" fillId="0" borderId="42" xfId="0" applyNumberFormat="1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165" fontId="11" fillId="4" borderId="0" xfId="0" applyNumberFormat="1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textRotation="90"/>
      <protection locked="0"/>
    </xf>
    <xf numFmtId="165" fontId="17" fillId="0" borderId="30" xfId="0" applyNumberFormat="1" applyFont="1" applyFill="1" applyBorder="1" applyAlignment="1">
      <alignment horizontal="center" vertical="center" wrapText="1"/>
    </xf>
    <xf numFmtId="165" fontId="17" fillId="0" borderId="33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5" fontId="17" fillId="0" borderId="0" xfId="0" applyNumberFormat="1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7" borderId="22" xfId="0" applyFont="1" applyFill="1" applyBorder="1" applyAlignment="1">
      <alignment horizontal="center"/>
    </xf>
    <xf numFmtId="0" fontId="4" fillId="7" borderId="23" xfId="0" applyFont="1" applyFill="1" applyBorder="1" applyAlignment="1">
      <alignment horizontal="center"/>
    </xf>
    <xf numFmtId="0" fontId="4" fillId="7" borderId="26" xfId="0" applyFont="1" applyFill="1" applyBorder="1" applyAlignment="1">
      <alignment horizontal="center"/>
    </xf>
    <xf numFmtId="0" fontId="4" fillId="0" borderId="25" xfId="0" applyFont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/>
    </xf>
    <xf numFmtId="165" fontId="11" fillId="4" borderId="19" xfId="0" applyNumberFormat="1" applyFont="1" applyFill="1" applyBorder="1" applyAlignment="1">
      <alignment horizontal="center" vertical="center"/>
    </xf>
    <xf numFmtId="165" fontId="11" fillId="4" borderId="20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25" fillId="3" borderId="5" xfId="0" applyFont="1" applyFill="1" applyBorder="1" applyAlignment="1">
      <alignment horizontal="center" vertical="center"/>
    </xf>
    <xf numFmtId="0" fontId="25" fillId="3" borderId="32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 applyProtection="1">
      <alignment horizontal="center" vertical="center" textRotation="90"/>
      <protection locked="0"/>
    </xf>
    <xf numFmtId="165" fontId="21" fillId="0" borderId="0" xfId="0" applyNumberFormat="1" applyFont="1" applyFill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0" fontId="16" fillId="7" borderId="0" xfId="0" applyFont="1" applyFill="1" applyBorder="1" applyAlignment="1">
      <alignment horizontal="center" vertical="center"/>
    </xf>
    <xf numFmtId="0" fontId="16" fillId="7" borderId="20" xfId="0" applyFont="1" applyFill="1" applyBorder="1" applyAlignment="1">
      <alignment horizontal="center" vertical="center"/>
    </xf>
    <xf numFmtId="0" fontId="16" fillId="7" borderId="21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left" vertical="center"/>
    </xf>
    <xf numFmtId="0" fontId="13" fillId="0" borderId="16" xfId="0" applyFont="1" applyFill="1" applyBorder="1" applyAlignment="1">
      <alignment horizontal="right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right" vertical="center"/>
    </xf>
    <xf numFmtId="2" fontId="10" fillId="0" borderId="8" xfId="0" applyNumberFormat="1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right" vertical="center"/>
    </xf>
    <xf numFmtId="2" fontId="10" fillId="0" borderId="0" xfId="0" applyNumberFormat="1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right" vertical="center"/>
    </xf>
    <xf numFmtId="2" fontId="10" fillId="0" borderId="20" xfId="0" applyNumberFormat="1" applyFont="1" applyFill="1" applyBorder="1" applyAlignment="1">
      <alignment horizontal="center" vertical="center"/>
    </xf>
    <xf numFmtId="2" fontId="10" fillId="0" borderId="21" xfId="0" applyNumberFormat="1" applyFont="1" applyFill="1" applyBorder="1" applyAlignment="1">
      <alignment horizontal="center" vertical="center"/>
    </xf>
    <xf numFmtId="2" fontId="10" fillId="0" borderId="20" xfId="0" applyNumberFormat="1" applyFont="1" applyBorder="1" applyAlignment="1">
      <alignment horizontal="left" vertical="center"/>
    </xf>
  </cellXfs>
  <cellStyles count="3">
    <cellStyle name="Comma [0]" xfId="1" builtinId="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-0.14247174624273415"/>
                  <c:y val="5.1783952154136085E-3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>
                      <a:latin typeface="Times New Roman" pitchFamily="18" charset="0"/>
                      <a:cs typeface="Times New Roman" pitchFamily="18" charset="0"/>
                    </a:defRPr>
                  </a:pPr>
                  <a:endParaRPr lang="id-ID"/>
                </a:p>
              </c:txPr>
            </c:trendlineLbl>
          </c:trendline>
          <c:xVal>
            <c:numRef>
              <c:f>'Korelasi BPP1'!$D$5:$D$14</c:f>
              <c:numCache>
                <c:formatCode>0.00</c:formatCode>
                <c:ptCount val="10"/>
                <c:pt idx="0">
                  <c:v>0.51267440602037873</c:v>
                </c:pt>
                <c:pt idx="1">
                  <c:v>0.47898740524974998</c:v>
                </c:pt>
                <c:pt idx="2">
                  <c:v>0.3872815598768613</c:v>
                </c:pt>
                <c:pt idx="3">
                  <c:v>0.36768842892584869</c:v>
                </c:pt>
                <c:pt idx="4">
                  <c:v>0.24189315686026003</c:v>
                </c:pt>
                <c:pt idx="5">
                  <c:v>0.26811800299167321</c:v>
                </c:pt>
                <c:pt idx="6">
                  <c:v>0.24189315686026003</c:v>
                </c:pt>
                <c:pt idx="7">
                  <c:v>0.31533258837849315</c:v>
                </c:pt>
                <c:pt idx="8">
                  <c:v>0.2164315401432749</c:v>
                </c:pt>
                <c:pt idx="9">
                  <c:v>0.21419810839324979</c:v>
                </c:pt>
              </c:numCache>
            </c:numRef>
          </c:xVal>
          <c:yVal>
            <c:numRef>
              <c:f>'Korelasi BPP1'!$C$5:$C$14</c:f>
              <c:numCache>
                <c:formatCode>0.00</c:formatCode>
                <c:ptCount val="10"/>
                <c:pt idx="0">
                  <c:v>5.7750592198768231</c:v>
                </c:pt>
                <c:pt idx="1">
                  <c:v>5.9909307750779801</c:v>
                </c:pt>
                <c:pt idx="2">
                  <c:v>5.1172533703791085</c:v>
                </c:pt>
                <c:pt idx="3">
                  <c:v>4.9328630836447864</c:v>
                </c:pt>
                <c:pt idx="4">
                  <c:v>4.3275748464445574</c:v>
                </c:pt>
                <c:pt idx="5">
                  <c:v>4.0906669474127497</c:v>
                </c:pt>
                <c:pt idx="6">
                  <c:v>3.1334898609125181</c:v>
                </c:pt>
                <c:pt idx="7">
                  <c:v>4.3687327604966155</c:v>
                </c:pt>
                <c:pt idx="8">
                  <c:v>3.1202764453531144</c:v>
                </c:pt>
                <c:pt idx="9">
                  <c:v>3.6195206766096129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909824"/>
        <c:axId val="196910400"/>
      </c:scatterChart>
      <c:valAx>
        <c:axId val="196909824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x</a:t>
                </a:r>
                <a:r>
                  <a:rPr lang="en-US" baseline="0">
                    <a:latin typeface="Times New Roman" pitchFamily="18" charset="0"/>
                    <a:cs typeface="Times New Roman" pitchFamily="18" charset="0"/>
                  </a:rPr>
                  <a:t> (PLI)</a:t>
                </a:r>
                <a:endParaRPr lang="en-US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id-ID"/>
          </a:p>
        </c:txPr>
        <c:crossAx val="196910400"/>
        <c:crosses val="autoZero"/>
        <c:crossBetween val="midCat"/>
      </c:valAx>
      <c:valAx>
        <c:axId val="1969104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y (UCS)</a:t>
                </a:r>
                <a:endParaRPr lang="id-ID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id-ID"/>
          </a:p>
        </c:txPr>
        <c:crossAx val="19690982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forward val="0.1"/>
            <c:backward val="0.1"/>
            <c:dispRSqr val="0"/>
            <c:dispEq val="1"/>
            <c:trendlineLbl>
              <c:layout>
                <c:manualLayout>
                  <c:x val="-0.16450734268767389"/>
                  <c:y val="7.6429512977544467E-2"/>
                </c:manualLayout>
              </c:layout>
              <c:numFmt formatCode="General" sourceLinked="0"/>
            </c:trendlineLbl>
          </c:trendline>
          <c:xVal>
            <c:numRef>
              <c:f>'Korelai PB2'!$D$5:$D$14</c:f>
              <c:numCache>
                <c:formatCode>0.00</c:formatCode>
                <c:ptCount val="10"/>
                <c:pt idx="0">
                  <c:v>0.6843871409718455</c:v>
                </c:pt>
                <c:pt idx="1">
                  <c:v>0.3872815598768613</c:v>
                </c:pt>
                <c:pt idx="2">
                  <c:v>0.63396879658629057</c:v>
                </c:pt>
                <c:pt idx="3">
                  <c:v>0.41707244909815822</c:v>
                </c:pt>
                <c:pt idx="4">
                  <c:v>0.38888798362052329</c:v>
                </c:pt>
                <c:pt idx="5">
                  <c:v>0.57449624754311734</c:v>
                </c:pt>
                <c:pt idx="6">
                  <c:v>0.45757268072607188</c:v>
                </c:pt>
                <c:pt idx="7">
                  <c:v>0.63929978501049467</c:v>
                </c:pt>
                <c:pt idx="8">
                  <c:v>0.52019540609789239</c:v>
                </c:pt>
                <c:pt idx="9">
                  <c:v>0.41707244909815822</c:v>
                </c:pt>
              </c:numCache>
            </c:numRef>
          </c:xVal>
          <c:yVal>
            <c:numRef>
              <c:f>'Korelai PB2'!$C$5:$C$14</c:f>
              <c:numCache>
                <c:formatCode>0.00</c:formatCode>
                <c:ptCount val="10"/>
                <c:pt idx="0">
                  <c:v>7.820392693583198</c:v>
                </c:pt>
                <c:pt idx="1">
                  <c:v>3.3656002209801117</c:v>
                </c:pt>
                <c:pt idx="2">
                  <c:v>5.895372953624257</c:v>
                </c:pt>
                <c:pt idx="3">
                  <c:v>4.2109806811601835</c:v>
                </c:pt>
                <c:pt idx="4">
                  <c:v>3.9206576055738855</c:v>
                </c:pt>
                <c:pt idx="5">
                  <c:v>4.9328630836447864</c:v>
                </c:pt>
                <c:pt idx="6">
                  <c:v>4.4931980813084849</c:v>
                </c:pt>
                <c:pt idx="7">
                  <c:v>7.7382855844757241</c:v>
                </c:pt>
                <c:pt idx="8">
                  <c:v>5.1146685259865077</c:v>
                </c:pt>
                <c:pt idx="9">
                  <c:v>4.1446951830352496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230144"/>
        <c:axId val="214230720"/>
      </c:scatterChart>
      <c:valAx>
        <c:axId val="214230144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x (PLI</a:t>
                </a:r>
                <a:r>
                  <a:rPr lang="en-US" baseline="0">
                    <a:latin typeface="Times New Roman" pitchFamily="18" charset="0"/>
                    <a:cs typeface="Times New Roman" pitchFamily="18" charset="0"/>
                  </a:rPr>
                  <a:t>)</a:t>
                </a:r>
                <a:endParaRPr lang="id-ID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id-ID"/>
          </a:p>
        </c:txPr>
        <c:crossAx val="214230720"/>
        <c:crosses val="autoZero"/>
        <c:crossBetween val="midCat"/>
      </c:valAx>
      <c:valAx>
        <c:axId val="2142307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Times New Roman" pitchFamily="18" charset="0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y (UCS)</a:t>
                </a:r>
                <a:endParaRPr lang="id-ID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id-ID"/>
          </a:p>
        </c:txPr>
        <c:crossAx val="21423014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forward val="0.1"/>
            <c:backward val="0.1"/>
            <c:dispRSqr val="0"/>
            <c:dispEq val="1"/>
            <c:trendlineLbl>
              <c:layout>
                <c:manualLayout>
                  <c:x val="-0.19292999107137793"/>
                  <c:y val="3.7860589472496452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>
                      <a:latin typeface="Times New Roman" pitchFamily="18" charset="0"/>
                      <a:cs typeface="Times New Roman" pitchFamily="18" charset="0"/>
                    </a:defRPr>
                  </a:pPr>
                  <a:endParaRPr lang="id-ID"/>
                </a:p>
              </c:txPr>
            </c:trendlineLbl>
          </c:trendline>
          <c:xVal>
            <c:numRef>
              <c:f>'DAERAH PENELITIAN'!$D$5:$D$24</c:f>
              <c:numCache>
                <c:formatCode>0.00</c:formatCode>
                <c:ptCount val="20"/>
                <c:pt idx="0">
                  <c:v>0.51267440602037873</c:v>
                </c:pt>
                <c:pt idx="1">
                  <c:v>0.47898740524974998</c:v>
                </c:pt>
                <c:pt idx="2">
                  <c:v>0.3872815598768613</c:v>
                </c:pt>
                <c:pt idx="3">
                  <c:v>0.36768842892584869</c:v>
                </c:pt>
                <c:pt idx="4">
                  <c:v>0.24189315686026003</c:v>
                </c:pt>
                <c:pt idx="5">
                  <c:v>0.26811800299167321</c:v>
                </c:pt>
                <c:pt idx="6">
                  <c:v>0.24189315686026003</c:v>
                </c:pt>
                <c:pt idx="7">
                  <c:v>0.31533258837849315</c:v>
                </c:pt>
                <c:pt idx="8">
                  <c:v>0.2164315401432749</c:v>
                </c:pt>
                <c:pt idx="9">
                  <c:v>0.21419810839324979</c:v>
                </c:pt>
                <c:pt idx="10">
                  <c:v>0.6843871409718455</c:v>
                </c:pt>
                <c:pt idx="11">
                  <c:v>0.3872815598768613</c:v>
                </c:pt>
                <c:pt idx="12">
                  <c:v>0.63396879658629057</c:v>
                </c:pt>
                <c:pt idx="13">
                  <c:v>0.41707244909815822</c:v>
                </c:pt>
                <c:pt idx="14">
                  <c:v>0.38888798362052329</c:v>
                </c:pt>
                <c:pt idx="15">
                  <c:v>0.57449624754311734</c:v>
                </c:pt>
                <c:pt idx="16">
                  <c:v>0.45757268072607188</c:v>
                </c:pt>
                <c:pt idx="17">
                  <c:v>0.63929978501049467</c:v>
                </c:pt>
                <c:pt idx="18">
                  <c:v>0.52019540609789239</c:v>
                </c:pt>
                <c:pt idx="19">
                  <c:v>0.41707244909815822</c:v>
                </c:pt>
              </c:numCache>
            </c:numRef>
          </c:xVal>
          <c:yVal>
            <c:numRef>
              <c:f>'DAERAH PENELITIAN'!$C$5:$C$24</c:f>
              <c:numCache>
                <c:formatCode>0.00</c:formatCode>
                <c:ptCount val="20"/>
                <c:pt idx="0">
                  <c:v>5.7750592198768231</c:v>
                </c:pt>
                <c:pt idx="1">
                  <c:v>5.9909307750779801</c:v>
                </c:pt>
                <c:pt idx="2">
                  <c:v>5.1172533703791085</c:v>
                </c:pt>
                <c:pt idx="3">
                  <c:v>4.9328630836447864</c:v>
                </c:pt>
                <c:pt idx="4">
                  <c:v>4.3275748464445574</c:v>
                </c:pt>
                <c:pt idx="5">
                  <c:v>4.0906669474127497</c:v>
                </c:pt>
                <c:pt idx="6">
                  <c:v>3.1334898609125181</c:v>
                </c:pt>
                <c:pt idx="7">
                  <c:v>4.3687327604966155</c:v>
                </c:pt>
                <c:pt idx="8">
                  <c:v>3.1202764453531144</c:v>
                </c:pt>
                <c:pt idx="9">
                  <c:v>3.6195206766096129</c:v>
                </c:pt>
                <c:pt idx="10">
                  <c:v>7.820392693583198</c:v>
                </c:pt>
                <c:pt idx="11">
                  <c:v>3.3656002209801117</c:v>
                </c:pt>
                <c:pt idx="12">
                  <c:v>5.895372953624257</c:v>
                </c:pt>
                <c:pt idx="13">
                  <c:v>4.2109806811601835</c:v>
                </c:pt>
                <c:pt idx="14">
                  <c:v>3.9206576055738855</c:v>
                </c:pt>
                <c:pt idx="15">
                  <c:v>4.9328630836447864</c:v>
                </c:pt>
                <c:pt idx="16">
                  <c:v>4.4931980813084849</c:v>
                </c:pt>
                <c:pt idx="17">
                  <c:v>7.7382855844757241</c:v>
                </c:pt>
                <c:pt idx="18">
                  <c:v>5.1146685259865077</c:v>
                </c:pt>
                <c:pt idx="19">
                  <c:v>4.1446951830352496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234752"/>
        <c:axId val="214235328"/>
      </c:scatterChart>
      <c:valAx>
        <c:axId val="214234752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x</a:t>
                </a:r>
                <a:r>
                  <a:rPr lang="en-US" baseline="0">
                    <a:latin typeface="Times New Roman" pitchFamily="18" charset="0"/>
                    <a:cs typeface="Times New Roman" pitchFamily="18" charset="0"/>
                  </a:rPr>
                  <a:t> (PLI)</a:t>
                </a:r>
                <a:endParaRPr lang="id-ID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id-ID"/>
          </a:p>
        </c:txPr>
        <c:crossAx val="214235328"/>
        <c:crosses val="autoZero"/>
        <c:crossBetween val="midCat"/>
      </c:valAx>
      <c:valAx>
        <c:axId val="2142353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y(UCS)</a:t>
                </a:r>
                <a:endParaRPr lang="id-ID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id-ID"/>
          </a:p>
        </c:txPr>
        <c:crossAx val="21423475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373062</xdr:colOff>
      <xdr:row>16</xdr:row>
      <xdr:rowOff>166688</xdr:rowOff>
    </xdr:from>
    <xdr:to>
      <xdr:col>19</xdr:col>
      <xdr:colOff>265906</xdr:colOff>
      <xdr:row>29</xdr:row>
      <xdr:rowOff>34131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83344</xdr:colOff>
      <xdr:row>16</xdr:row>
      <xdr:rowOff>150811</xdr:rowOff>
    </xdr:from>
    <xdr:to>
      <xdr:col>19</xdr:col>
      <xdr:colOff>404813</xdr:colOff>
      <xdr:row>28</xdr:row>
      <xdr:rowOff>142874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480217</xdr:colOff>
      <xdr:row>16</xdr:row>
      <xdr:rowOff>66789</xdr:rowOff>
    </xdr:from>
    <xdr:to>
      <xdr:col>20</xdr:col>
      <xdr:colOff>281214</xdr:colOff>
      <xdr:row>31</xdr:row>
      <xdr:rowOff>47739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8"/>
  <sheetViews>
    <sheetView topLeftCell="A31" zoomScale="55" zoomScaleNormal="55" workbookViewId="0">
      <selection activeCell="Y67" sqref="Y67"/>
    </sheetView>
  </sheetViews>
  <sheetFormatPr defaultRowHeight="14.5" x14ac:dyDescent="0.35"/>
  <cols>
    <col min="1" max="1" width="1.90625" style="43" customWidth="1"/>
    <col min="2" max="2" width="8.7265625" style="44"/>
    <col min="3" max="3" width="6.54296875" style="44" customWidth="1"/>
    <col min="4" max="4" width="7.453125" style="44" customWidth="1"/>
    <col min="5" max="5" width="11.54296875" style="44" customWidth="1"/>
    <col min="6" max="6" width="1.453125" style="43" customWidth="1"/>
    <col min="7" max="7" width="8.7265625" style="44"/>
    <col min="8" max="8" width="5.90625" style="44" customWidth="1"/>
    <col min="9" max="9" width="9.1796875" style="44" customWidth="1"/>
    <col min="10" max="10" width="13.08984375" style="44" customWidth="1"/>
    <col min="11" max="11" width="1.6328125" style="43" customWidth="1"/>
    <col min="12" max="12" width="8.7265625" style="44"/>
    <col min="13" max="13" width="6.36328125" style="44" customWidth="1"/>
    <col min="14" max="14" width="7.54296875" style="44" customWidth="1"/>
    <col min="15" max="15" width="11.36328125" style="44" customWidth="1"/>
    <col min="16" max="16" width="1.453125" style="43" customWidth="1"/>
    <col min="17" max="17" width="8.7265625" style="44"/>
    <col min="18" max="18" width="6.54296875" style="44" customWidth="1"/>
    <col min="19" max="19" width="7.54296875" style="44" customWidth="1"/>
    <col min="20" max="20" width="11.36328125" style="44" customWidth="1"/>
    <col min="21" max="21" width="1.7265625" style="43" customWidth="1"/>
    <col min="22" max="22" width="8.7265625" style="44"/>
    <col min="23" max="23" width="6.81640625" style="44" customWidth="1"/>
    <col min="24" max="24" width="8.7265625" style="44"/>
    <col min="25" max="25" width="12.453125" style="44" customWidth="1"/>
    <col min="26" max="32" width="8.7265625" style="44"/>
    <col min="33" max="33" width="10.81640625" style="44" customWidth="1"/>
    <col min="34" max="34" width="12.453125" style="44" customWidth="1"/>
    <col min="35" max="16384" width="8.7265625" style="44"/>
  </cols>
  <sheetData>
    <row r="1" spans="1:35" x14ac:dyDescent="0.35">
      <c r="A1" s="41"/>
      <c r="B1" s="71"/>
      <c r="C1" s="71"/>
      <c r="D1" s="71"/>
      <c r="E1" s="71"/>
      <c r="F1" s="41"/>
      <c r="G1" s="71"/>
      <c r="H1" s="71"/>
      <c r="I1" s="71"/>
      <c r="J1" s="71"/>
      <c r="K1" s="41"/>
      <c r="L1" s="279" t="s">
        <v>37</v>
      </c>
      <c r="M1" s="279"/>
      <c r="N1" s="279"/>
      <c r="O1" s="71"/>
      <c r="P1" s="41"/>
      <c r="Q1" s="276"/>
      <c r="R1" s="276"/>
      <c r="S1" s="276"/>
      <c r="T1" s="71"/>
      <c r="U1" s="41"/>
      <c r="V1" s="71"/>
      <c r="W1" s="71"/>
      <c r="X1" s="71"/>
      <c r="Y1" s="71"/>
    </row>
    <row r="2" spans="1:35" x14ac:dyDescent="0.35">
      <c r="A2" s="41"/>
      <c r="B2" s="71"/>
      <c r="C2" s="71"/>
      <c r="D2" s="71"/>
      <c r="E2" s="71"/>
      <c r="F2" s="41"/>
      <c r="G2" s="71"/>
      <c r="H2" s="71"/>
      <c r="I2" s="71"/>
      <c r="J2" s="71"/>
      <c r="K2" s="41"/>
      <c r="L2" s="138">
        <f>E106</f>
        <v>4.0906669474127497</v>
      </c>
      <c r="M2" s="27" t="s">
        <v>38</v>
      </c>
      <c r="N2" s="138">
        <f>J59</f>
        <v>5.9909307750779801</v>
      </c>
      <c r="O2" s="71"/>
      <c r="P2" s="41"/>
      <c r="Q2" s="41"/>
      <c r="R2" s="41"/>
      <c r="S2" s="41"/>
      <c r="T2" s="71"/>
      <c r="U2" s="41"/>
      <c r="V2" s="71"/>
      <c r="W2" s="71"/>
      <c r="X2" s="71"/>
      <c r="Y2" s="71"/>
    </row>
    <row r="3" spans="1:35" x14ac:dyDescent="0.35">
      <c r="A3" s="41"/>
      <c r="B3" s="71"/>
      <c r="C3" s="71"/>
      <c r="D3" s="71"/>
      <c r="E3" s="71"/>
      <c r="F3" s="41"/>
      <c r="G3" s="71"/>
      <c r="H3" s="71"/>
      <c r="I3" s="71"/>
      <c r="J3" s="71"/>
      <c r="K3" s="41"/>
      <c r="L3" s="280">
        <f>(E59+J59+O52+T52+Y51+E106+J99+O111+T97+Y101)/10</f>
        <v>4.4476367986207865</v>
      </c>
      <c r="M3" s="280"/>
      <c r="N3" s="139" t="s">
        <v>32</v>
      </c>
      <c r="O3" s="71"/>
      <c r="P3" s="41"/>
      <c r="Q3" s="41"/>
      <c r="R3" s="41"/>
      <c r="S3" s="41"/>
      <c r="T3" s="71"/>
      <c r="U3" s="41"/>
      <c r="V3" s="71"/>
      <c r="W3" s="71"/>
      <c r="X3" s="71"/>
      <c r="Y3" s="71"/>
    </row>
    <row r="4" spans="1:35" x14ac:dyDescent="0.35">
      <c r="A4" s="41"/>
      <c r="B4" s="71"/>
      <c r="C4" s="71"/>
      <c r="D4" s="71"/>
      <c r="E4" s="71"/>
      <c r="F4" s="41"/>
      <c r="G4" s="71"/>
      <c r="H4" s="71"/>
      <c r="I4" s="71"/>
      <c r="J4" s="71"/>
      <c r="K4" s="41"/>
      <c r="L4" s="285" t="s">
        <v>95</v>
      </c>
      <c r="M4" s="285"/>
      <c r="N4" s="140">
        <v>0.28570000000000001</v>
      </c>
      <c r="O4" s="71"/>
      <c r="P4" s="41"/>
      <c r="Q4" s="71"/>
      <c r="R4" s="71"/>
      <c r="S4" s="71"/>
      <c r="T4" s="71"/>
      <c r="U4" s="41"/>
      <c r="V4" s="71"/>
      <c r="W4" s="71"/>
      <c r="X4" s="71"/>
      <c r="Y4" s="71"/>
    </row>
    <row r="5" spans="1:35" ht="15" thickBot="1" x14ac:dyDescent="0.4">
      <c r="A5" s="41"/>
      <c r="B5" s="71"/>
      <c r="C5" s="71"/>
      <c r="D5" s="71"/>
      <c r="E5" s="71"/>
      <c r="F5" s="41"/>
      <c r="G5" s="71"/>
      <c r="H5" s="71"/>
      <c r="I5" s="71"/>
      <c r="J5" s="71"/>
      <c r="K5" s="41"/>
      <c r="L5" s="71"/>
      <c r="M5" s="71"/>
      <c r="N5" s="71"/>
      <c r="O5" s="71"/>
      <c r="P5" s="41"/>
      <c r="Q5" s="71"/>
      <c r="R5" s="71"/>
      <c r="S5" s="71"/>
      <c r="T5" s="71"/>
      <c r="U5" s="41"/>
      <c r="V5" s="71"/>
      <c r="W5" s="71"/>
      <c r="X5" s="71"/>
      <c r="Y5" s="71"/>
    </row>
    <row r="6" spans="1:35" x14ac:dyDescent="0.35">
      <c r="A6" s="41"/>
      <c r="B6" s="84" t="s">
        <v>39</v>
      </c>
      <c r="C6" s="143">
        <v>136</v>
      </c>
      <c r="D6" s="144" t="s">
        <v>5</v>
      </c>
      <c r="E6" s="145">
        <f>3.14*((C7/2)^2)</f>
        <v>2374.625</v>
      </c>
      <c r="F6" s="41"/>
      <c r="G6" s="84" t="s">
        <v>39</v>
      </c>
      <c r="H6" s="143">
        <v>137</v>
      </c>
      <c r="I6" s="144" t="s">
        <v>5</v>
      </c>
      <c r="J6" s="32">
        <f>3.14*((H7/2)^2)</f>
        <v>2289.06</v>
      </c>
      <c r="K6" s="41"/>
      <c r="L6" s="84" t="s">
        <v>39</v>
      </c>
      <c r="M6" s="143">
        <v>138</v>
      </c>
      <c r="N6" s="144" t="s">
        <v>5</v>
      </c>
      <c r="O6" s="145">
        <f>3.14*((M7/2)^2)</f>
        <v>2289.06</v>
      </c>
      <c r="P6" s="41"/>
      <c r="Q6" s="84" t="s">
        <v>39</v>
      </c>
      <c r="R6" s="143">
        <v>140</v>
      </c>
      <c r="S6" s="144" t="s">
        <v>5</v>
      </c>
      <c r="T6" s="145">
        <f>3.14*((R7/2)^2)</f>
        <v>2374.625</v>
      </c>
      <c r="U6" s="41"/>
      <c r="V6" s="84" t="s">
        <v>39</v>
      </c>
      <c r="W6" s="143">
        <v>135</v>
      </c>
      <c r="X6" s="144" t="s">
        <v>5</v>
      </c>
      <c r="Y6" s="145">
        <f>3.14*((W7/2)^2)</f>
        <v>2640.7400000000002</v>
      </c>
    </row>
    <row r="7" spans="1:35" x14ac:dyDescent="0.35">
      <c r="A7" s="41"/>
      <c r="B7" s="146" t="s">
        <v>19</v>
      </c>
      <c r="C7" s="79">
        <v>55</v>
      </c>
      <c r="D7" s="141" t="s">
        <v>40</v>
      </c>
      <c r="E7" s="147">
        <f>C7^2*C6</f>
        <v>411400</v>
      </c>
      <c r="F7" s="41"/>
      <c r="G7" s="146" t="s">
        <v>19</v>
      </c>
      <c r="H7" s="79">
        <v>54</v>
      </c>
      <c r="I7" s="141" t="s">
        <v>40</v>
      </c>
      <c r="J7" s="147">
        <f>H7^2*H6</f>
        <v>399492</v>
      </c>
      <c r="K7" s="41"/>
      <c r="L7" s="146" t="s">
        <v>19</v>
      </c>
      <c r="M7" s="79">
        <v>54</v>
      </c>
      <c r="N7" s="141" t="s">
        <v>40</v>
      </c>
      <c r="O7" s="147">
        <f>M7^2*M6</f>
        <v>402408</v>
      </c>
      <c r="P7" s="41"/>
      <c r="Q7" s="146" t="s">
        <v>19</v>
      </c>
      <c r="R7" s="79">
        <v>55</v>
      </c>
      <c r="S7" s="141" t="s">
        <v>40</v>
      </c>
      <c r="T7" s="147">
        <f>R7^2*R6</f>
        <v>423500</v>
      </c>
      <c r="U7" s="41"/>
      <c r="V7" s="146" t="s">
        <v>19</v>
      </c>
      <c r="W7" s="79">
        <v>58</v>
      </c>
      <c r="X7" s="141" t="s">
        <v>40</v>
      </c>
      <c r="Y7" s="147">
        <f>W7^2*W6</f>
        <v>454140</v>
      </c>
    </row>
    <row r="8" spans="1:35" ht="15" thickBot="1" x14ac:dyDescent="0.4">
      <c r="A8" s="41"/>
      <c r="B8" s="148" t="s">
        <v>41</v>
      </c>
      <c r="C8" s="149">
        <f>C6/C7</f>
        <v>2.4727272727272727</v>
      </c>
      <c r="D8" s="150"/>
      <c r="E8" s="151"/>
      <c r="F8" s="41"/>
      <c r="G8" s="148" t="s">
        <v>41</v>
      </c>
      <c r="H8" s="150">
        <f>H6/H7</f>
        <v>2.5370370370370372</v>
      </c>
      <c r="I8" s="150"/>
      <c r="J8" s="151"/>
      <c r="K8" s="41"/>
      <c r="L8" s="148" t="s">
        <v>41</v>
      </c>
      <c r="M8" s="150">
        <f>M6/M7</f>
        <v>2.5555555555555554</v>
      </c>
      <c r="N8" s="150"/>
      <c r="O8" s="151"/>
      <c r="P8" s="41"/>
      <c r="Q8" s="148" t="s">
        <v>41</v>
      </c>
      <c r="R8" s="150">
        <f>R6/R7</f>
        <v>2.5454545454545454</v>
      </c>
      <c r="S8" s="150"/>
      <c r="T8" s="151"/>
      <c r="U8" s="41"/>
      <c r="V8" s="148" t="s">
        <v>41</v>
      </c>
      <c r="W8" s="150">
        <f>W6/W7</f>
        <v>2.3275862068965516</v>
      </c>
      <c r="X8" s="150"/>
      <c r="Y8" s="151"/>
    </row>
    <row r="9" spans="1:35" ht="15" thickBot="1" x14ac:dyDescent="0.4">
      <c r="A9" s="41"/>
      <c r="B9" s="71"/>
      <c r="C9" s="71"/>
      <c r="D9" s="71"/>
      <c r="E9" s="71"/>
      <c r="F9" s="41"/>
      <c r="G9" s="71"/>
      <c r="H9" s="71"/>
      <c r="I9" s="71"/>
      <c r="J9" s="71"/>
      <c r="K9" s="41"/>
      <c r="L9" s="71"/>
      <c r="M9" s="71"/>
      <c r="N9" s="71"/>
      <c r="O9" s="71"/>
      <c r="P9" s="41"/>
      <c r="Q9" s="71"/>
      <c r="R9" s="71"/>
      <c r="S9" s="71"/>
      <c r="T9" s="71"/>
      <c r="U9" s="41"/>
      <c r="V9" s="71"/>
      <c r="W9" s="71"/>
      <c r="X9" s="71"/>
      <c r="Y9" s="71"/>
    </row>
    <row r="10" spans="1:35" ht="15" thickBot="1" x14ac:dyDescent="0.4">
      <c r="A10" s="41"/>
      <c r="B10" s="281" t="s">
        <v>42</v>
      </c>
      <c r="C10" s="282"/>
      <c r="D10" s="282"/>
      <c r="E10" s="283" t="s">
        <v>43</v>
      </c>
      <c r="F10" s="152"/>
      <c r="G10" s="281" t="s">
        <v>44</v>
      </c>
      <c r="H10" s="282"/>
      <c r="I10" s="282"/>
      <c r="J10" s="283" t="s">
        <v>43</v>
      </c>
      <c r="K10" s="152"/>
      <c r="L10" s="281" t="s">
        <v>45</v>
      </c>
      <c r="M10" s="282"/>
      <c r="N10" s="282"/>
      <c r="O10" s="283" t="s">
        <v>43</v>
      </c>
      <c r="P10" s="152"/>
      <c r="Q10" s="281" t="s">
        <v>145</v>
      </c>
      <c r="R10" s="282"/>
      <c r="S10" s="282"/>
      <c r="T10" s="283" t="s">
        <v>43</v>
      </c>
      <c r="U10" s="152"/>
      <c r="V10" s="290" t="s">
        <v>146</v>
      </c>
      <c r="W10" s="291"/>
      <c r="X10" s="291"/>
      <c r="Y10" s="286" t="s">
        <v>43</v>
      </c>
      <c r="AD10" s="44" t="s">
        <v>167</v>
      </c>
    </row>
    <row r="11" spans="1:35" ht="15" thickBot="1" x14ac:dyDescent="0.4">
      <c r="A11" s="41"/>
      <c r="B11" s="34" t="s">
        <v>0</v>
      </c>
      <c r="C11" s="1" t="s">
        <v>48</v>
      </c>
      <c r="D11" s="1" t="s">
        <v>131</v>
      </c>
      <c r="E11" s="284"/>
      <c r="G11" s="35" t="s">
        <v>0</v>
      </c>
      <c r="H11" s="4" t="s">
        <v>48</v>
      </c>
      <c r="I11" s="199" t="s">
        <v>131</v>
      </c>
      <c r="J11" s="284"/>
      <c r="L11" s="35" t="s">
        <v>0</v>
      </c>
      <c r="M11" s="4" t="s">
        <v>48</v>
      </c>
      <c r="N11" s="199" t="s">
        <v>131</v>
      </c>
      <c r="O11" s="284"/>
      <c r="Q11" s="35" t="s">
        <v>0</v>
      </c>
      <c r="R11" s="4" t="s">
        <v>48</v>
      </c>
      <c r="S11" s="199" t="s">
        <v>131</v>
      </c>
      <c r="T11" s="284"/>
      <c r="V11" s="35" t="s">
        <v>0</v>
      </c>
      <c r="W11" s="4" t="s">
        <v>48</v>
      </c>
      <c r="X11" s="199" t="s">
        <v>131</v>
      </c>
      <c r="Y11" s="287"/>
      <c r="AB11" s="216" t="s">
        <v>118</v>
      </c>
      <c r="AC11" s="217" t="s">
        <v>119</v>
      </c>
      <c r="AD11" s="218" t="s">
        <v>19</v>
      </c>
      <c r="AE11" s="219" t="s">
        <v>39</v>
      </c>
      <c r="AF11" s="219" t="s">
        <v>120</v>
      </c>
      <c r="AG11" s="219" t="s">
        <v>121</v>
      </c>
      <c r="AH11" s="220" t="s">
        <v>122</v>
      </c>
      <c r="AI11" s="209"/>
    </row>
    <row r="12" spans="1:35" x14ac:dyDescent="0.35">
      <c r="A12" s="41"/>
      <c r="B12" s="60">
        <v>1</v>
      </c>
      <c r="C12" s="36">
        <v>1</v>
      </c>
      <c r="D12" s="36">
        <f>$N$4</f>
        <v>0.28570000000000001</v>
      </c>
      <c r="E12" s="63">
        <f>((C12/$E$6)*1000)*$N$4*S2</f>
        <v>0</v>
      </c>
      <c r="G12" s="60">
        <v>1</v>
      </c>
      <c r="H12" s="36">
        <v>1</v>
      </c>
      <c r="I12" s="36">
        <f>$N$4</f>
        <v>0.28570000000000001</v>
      </c>
      <c r="J12" s="63">
        <f>((H12/$J$6)*1000)*$N$4</f>
        <v>0.12481105781412459</v>
      </c>
      <c r="L12" s="60">
        <v>1</v>
      </c>
      <c r="M12" s="36">
        <v>1</v>
      </c>
      <c r="N12" s="36">
        <f>$N$4</f>
        <v>0.28570000000000001</v>
      </c>
      <c r="O12" s="63">
        <f>((M12/$O$6)*1000)*$N$4</f>
        <v>0.12481105781412459</v>
      </c>
      <c r="Q12" s="60">
        <v>1</v>
      </c>
      <c r="R12" s="36">
        <v>1</v>
      </c>
      <c r="S12" s="36">
        <f>$N$4</f>
        <v>0.28570000000000001</v>
      </c>
      <c r="T12" s="63">
        <f>((R12/$T$6)*1000)*$N$4</f>
        <v>0.1203137337474338</v>
      </c>
      <c r="V12" s="165">
        <v>1</v>
      </c>
      <c r="W12" s="8">
        <v>1</v>
      </c>
      <c r="X12" s="8">
        <f>$N$4</f>
        <v>0.28570000000000001</v>
      </c>
      <c r="Y12" s="169">
        <f>((W12/$Y$6)*1000)*$N$4</f>
        <v>0.10818937116111392</v>
      </c>
      <c r="AB12" s="221">
        <v>1</v>
      </c>
      <c r="AC12" s="222">
        <v>1</v>
      </c>
      <c r="AD12" s="223">
        <f>C7</f>
        <v>55</v>
      </c>
      <c r="AE12" s="223">
        <f>C6</f>
        <v>136</v>
      </c>
      <c r="AF12" s="223">
        <f>C59</f>
        <v>48</v>
      </c>
      <c r="AG12" s="236">
        <f>E59</f>
        <v>5.7750592198768231</v>
      </c>
      <c r="AH12" s="224" t="s">
        <v>123</v>
      </c>
    </row>
    <row r="13" spans="1:35" x14ac:dyDescent="0.35">
      <c r="A13" s="41"/>
      <c r="B13" s="60">
        <v>2</v>
      </c>
      <c r="C13" s="36">
        <v>2</v>
      </c>
      <c r="D13" s="36">
        <f t="shared" ref="D13:D63" si="0">$N$4</f>
        <v>0.28570000000000001</v>
      </c>
      <c r="E13" s="63">
        <f t="shared" ref="E13:E63" si="1">((C13/$E$6)*1000)*$N$4</f>
        <v>0.2406274674948676</v>
      </c>
      <c r="G13" s="60">
        <v>2</v>
      </c>
      <c r="H13" s="36">
        <v>2</v>
      </c>
      <c r="I13" s="36">
        <f t="shared" ref="I13:I62" si="2">$N$4</f>
        <v>0.28570000000000001</v>
      </c>
      <c r="J13" s="63">
        <f t="shared" ref="J13:J62" si="3">((H13/$J$6)*1000)*$N$4</f>
        <v>0.24962211562824918</v>
      </c>
      <c r="L13" s="60">
        <v>2</v>
      </c>
      <c r="M13" s="36">
        <v>2</v>
      </c>
      <c r="N13" s="36">
        <f t="shared" ref="N13:N55" si="4">$N$4</f>
        <v>0.28570000000000001</v>
      </c>
      <c r="O13" s="63">
        <f t="shared" ref="O13:O55" si="5">((M13/$O$6)*1000)*$N$4</f>
        <v>0.24962211562824918</v>
      </c>
      <c r="Q13" s="60">
        <v>2</v>
      </c>
      <c r="R13" s="36">
        <v>2</v>
      </c>
      <c r="S13" s="36">
        <f t="shared" ref="S13:S55" si="6">$N$4</f>
        <v>0.28570000000000001</v>
      </c>
      <c r="T13" s="63">
        <f t="shared" ref="T13:T55" si="7">((R13/$T$6)*1000)*$N$4</f>
        <v>0.2406274674948676</v>
      </c>
      <c r="V13" s="165">
        <v>2</v>
      </c>
      <c r="W13" s="8">
        <v>2</v>
      </c>
      <c r="X13" s="8">
        <f t="shared" ref="X13:X56" si="8">$N$4</f>
        <v>0.28570000000000001</v>
      </c>
      <c r="Y13" s="169">
        <f t="shared" ref="Y13:Y56" si="9">((W13/$Y$6)*1000)*$N$4</f>
        <v>0.21637874232222784</v>
      </c>
      <c r="AB13" s="225">
        <v>2</v>
      </c>
      <c r="AC13" s="226">
        <v>2</v>
      </c>
      <c r="AD13" s="227">
        <f>H7</f>
        <v>54</v>
      </c>
      <c r="AE13" s="227">
        <f>H6</f>
        <v>137</v>
      </c>
      <c r="AF13" s="227">
        <f>H59</f>
        <v>48</v>
      </c>
      <c r="AG13" s="237">
        <f>J59</f>
        <v>5.9909307750779801</v>
      </c>
      <c r="AH13" s="228" t="s">
        <v>123</v>
      </c>
    </row>
    <row r="14" spans="1:35" x14ac:dyDescent="0.35">
      <c r="A14" s="41"/>
      <c r="B14" s="60">
        <v>3</v>
      </c>
      <c r="C14" s="36">
        <v>3</v>
      </c>
      <c r="D14" s="36">
        <f t="shared" si="0"/>
        <v>0.28570000000000001</v>
      </c>
      <c r="E14" s="63">
        <f t="shared" si="1"/>
        <v>0.36094120124230145</v>
      </c>
      <c r="G14" s="60">
        <v>3</v>
      </c>
      <c r="H14" s="36">
        <v>3</v>
      </c>
      <c r="I14" s="36">
        <f t="shared" si="2"/>
        <v>0.28570000000000001</v>
      </c>
      <c r="J14" s="63">
        <f t="shared" si="3"/>
        <v>0.37443317344237376</v>
      </c>
      <c r="L14" s="60">
        <v>3</v>
      </c>
      <c r="M14" s="36">
        <v>3</v>
      </c>
      <c r="N14" s="36">
        <f t="shared" si="4"/>
        <v>0.28570000000000001</v>
      </c>
      <c r="O14" s="63">
        <f t="shared" si="5"/>
        <v>0.37443317344237376</v>
      </c>
      <c r="Q14" s="60">
        <v>3</v>
      </c>
      <c r="R14" s="36">
        <v>3</v>
      </c>
      <c r="S14" s="36">
        <f t="shared" si="6"/>
        <v>0.28570000000000001</v>
      </c>
      <c r="T14" s="63">
        <f t="shared" si="7"/>
        <v>0.36094120124230145</v>
      </c>
      <c r="V14" s="165">
        <v>3</v>
      </c>
      <c r="W14" s="8">
        <v>3</v>
      </c>
      <c r="X14" s="8">
        <f t="shared" si="8"/>
        <v>0.28570000000000001</v>
      </c>
      <c r="Y14" s="169">
        <f t="shared" si="9"/>
        <v>0.32456811348334175</v>
      </c>
      <c r="AB14" s="225">
        <v>3</v>
      </c>
      <c r="AC14" s="226">
        <v>3</v>
      </c>
      <c r="AD14" s="227">
        <f>M7</f>
        <v>54</v>
      </c>
      <c r="AE14" s="227">
        <f>M6</f>
        <v>138</v>
      </c>
      <c r="AF14" s="227">
        <f>M52</f>
        <v>41</v>
      </c>
      <c r="AG14" s="237">
        <f>O52</f>
        <v>5.1172533703791085</v>
      </c>
      <c r="AH14" s="228" t="s">
        <v>123</v>
      </c>
    </row>
    <row r="15" spans="1:35" x14ac:dyDescent="0.35">
      <c r="A15" s="41"/>
      <c r="B15" s="60">
        <v>4</v>
      </c>
      <c r="C15" s="36">
        <v>4</v>
      </c>
      <c r="D15" s="36">
        <f t="shared" si="0"/>
        <v>0.28570000000000001</v>
      </c>
      <c r="E15" s="63">
        <f t="shared" si="1"/>
        <v>0.48125493498973521</v>
      </c>
      <c r="G15" s="60">
        <v>4</v>
      </c>
      <c r="H15" s="36">
        <v>4</v>
      </c>
      <c r="I15" s="36">
        <f t="shared" si="2"/>
        <v>0.28570000000000001</v>
      </c>
      <c r="J15" s="63">
        <f t="shared" si="3"/>
        <v>0.49924423125649836</v>
      </c>
      <c r="L15" s="60">
        <v>4</v>
      </c>
      <c r="M15" s="36">
        <v>4</v>
      </c>
      <c r="N15" s="36">
        <f t="shared" si="4"/>
        <v>0.28570000000000001</v>
      </c>
      <c r="O15" s="63">
        <f t="shared" si="5"/>
        <v>0.49924423125649836</v>
      </c>
      <c r="Q15" s="60">
        <v>4</v>
      </c>
      <c r="R15" s="36">
        <v>4</v>
      </c>
      <c r="S15" s="36">
        <f t="shared" si="6"/>
        <v>0.28570000000000001</v>
      </c>
      <c r="T15" s="63">
        <f t="shared" si="7"/>
        <v>0.48125493498973521</v>
      </c>
      <c r="V15" s="165">
        <v>4</v>
      </c>
      <c r="W15" s="8">
        <v>4</v>
      </c>
      <c r="X15" s="8">
        <f t="shared" si="8"/>
        <v>0.28570000000000001</v>
      </c>
      <c r="Y15" s="169">
        <f t="shared" si="9"/>
        <v>0.43275748464445568</v>
      </c>
      <c r="AB15" s="225">
        <v>4</v>
      </c>
      <c r="AC15" s="226">
        <v>4</v>
      </c>
      <c r="AD15" s="227">
        <f>R7</f>
        <v>55</v>
      </c>
      <c r="AE15" s="227">
        <f>R6</f>
        <v>140</v>
      </c>
      <c r="AF15" s="227">
        <f>R52</f>
        <v>41</v>
      </c>
      <c r="AG15" s="237">
        <f>T52</f>
        <v>4.9328630836447864</v>
      </c>
      <c r="AH15" s="228" t="s">
        <v>124</v>
      </c>
    </row>
    <row r="16" spans="1:35" x14ac:dyDescent="0.35">
      <c r="A16" s="41"/>
      <c r="B16" s="60">
        <v>5</v>
      </c>
      <c r="C16" s="36">
        <v>5</v>
      </c>
      <c r="D16" s="36">
        <f t="shared" si="0"/>
        <v>0.28570000000000001</v>
      </c>
      <c r="E16" s="63">
        <f t="shared" si="1"/>
        <v>0.60156866873716908</v>
      </c>
      <c r="G16" s="60">
        <v>5</v>
      </c>
      <c r="H16" s="36">
        <v>5</v>
      </c>
      <c r="I16" s="36">
        <f t="shared" si="2"/>
        <v>0.28570000000000001</v>
      </c>
      <c r="J16" s="63">
        <f t="shared" si="3"/>
        <v>0.62405528907062291</v>
      </c>
      <c r="L16" s="60">
        <v>5</v>
      </c>
      <c r="M16" s="36">
        <v>5</v>
      </c>
      <c r="N16" s="36">
        <f t="shared" si="4"/>
        <v>0.28570000000000001</v>
      </c>
      <c r="O16" s="63">
        <f t="shared" si="5"/>
        <v>0.62405528907062291</v>
      </c>
      <c r="Q16" s="60">
        <v>5</v>
      </c>
      <c r="R16" s="36">
        <v>5</v>
      </c>
      <c r="S16" s="36">
        <f t="shared" si="6"/>
        <v>0.28570000000000001</v>
      </c>
      <c r="T16" s="63">
        <f t="shared" si="7"/>
        <v>0.60156866873716908</v>
      </c>
      <c r="V16" s="165">
        <v>5</v>
      </c>
      <c r="W16" s="8">
        <v>5</v>
      </c>
      <c r="X16" s="8">
        <f t="shared" si="8"/>
        <v>0.28570000000000001</v>
      </c>
      <c r="Y16" s="169">
        <f t="shared" si="9"/>
        <v>0.54094685580556967</v>
      </c>
      <c r="AB16" s="225">
        <v>5</v>
      </c>
      <c r="AC16" s="226">
        <v>5</v>
      </c>
      <c r="AD16" s="227">
        <f>W7</f>
        <v>58</v>
      </c>
      <c r="AE16" s="227">
        <f>W6</f>
        <v>135</v>
      </c>
      <c r="AF16" s="227">
        <f>W51</f>
        <v>40</v>
      </c>
      <c r="AG16" s="237">
        <f>Y51</f>
        <v>4.3275748464445574</v>
      </c>
      <c r="AH16" s="228" t="s">
        <v>124</v>
      </c>
    </row>
    <row r="17" spans="1:34" x14ac:dyDescent="0.35">
      <c r="A17" s="41"/>
      <c r="B17" s="60">
        <v>6</v>
      </c>
      <c r="C17" s="36">
        <v>6</v>
      </c>
      <c r="D17" s="36">
        <f t="shared" si="0"/>
        <v>0.28570000000000001</v>
      </c>
      <c r="E17" s="63">
        <f t="shared" si="1"/>
        <v>0.72188240248460289</v>
      </c>
      <c r="G17" s="60">
        <v>6</v>
      </c>
      <c r="H17" s="36">
        <v>6</v>
      </c>
      <c r="I17" s="36">
        <f t="shared" si="2"/>
        <v>0.28570000000000001</v>
      </c>
      <c r="J17" s="63">
        <f t="shared" si="3"/>
        <v>0.74886634688474751</v>
      </c>
      <c r="L17" s="60">
        <v>6</v>
      </c>
      <c r="M17" s="36">
        <v>6</v>
      </c>
      <c r="N17" s="36">
        <f t="shared" si="4"/>
        <v>0.28570000000000001</v>
      </c>
      <c r="O17" s="63">
        <f t="shared" si="5"/>
        <v>0.74886634688474751</v>
      </c>
      <c r="Q17" s="60">
        <v>6</v>
      </c>
      <c r="R17" s="36">
        <v>6</v>
      </c>
      <c r="S17" s="36">
        <f t="shared" si="6"/>
        <v>0.28570000000000001</v>
      </c>
      <c r="T17" s="63">
        <f t="shared" si="7"/>
        <v>0.72188240248460289</v>
      </c>
      <c r="V17" s="165">
        <v>6</v>
      </c>
      <c r="W17" s="8">
        <v>6</v>
      </c>
      <c r="X17" s="8">
        <f t="shared" si="8"/>
        <v>0.28570000000000001</v>
      </c>
      <c r="Y17" s="169">
        <f t="shared" si="9"/>
        <v>0.64913622696668349</v>
      </c>
      <c r="AB17" s="225">
        <v>6</v>
      </c>
      <c r="AC17" s="226">
        <v>6</v>
      </c>
      <c r="AD17" s="227">
        <f>C68</f>
        <v>55</v>
      </c>
      <c r="AE17" s="227">
        <f>C67</f>
        <v>137</v>
      </c>
      <c r="AF17" s="227">
        <f>C106</f>
        <v>34</v>
      </c>
      <c r="AG17" s="237">
        <f>E106</f>
        <v>4.0906669474127497</v>
      </c>
      <c r="AH17" s="228" t="s">
        <v>124</v>
      </c>
    </row>
    <row r="18" spans="1:34" x14ac:dyDescent="0.35">
      <c r="A18" s="41"/>
      <c r="B18" s="60">
        <v>7</v>
      </c>
      <c r="C18" s="36">
        <v>7</v>
      </c>
      <c r="D18" s="36">
        <f t="shared" si="0"/>
        <v>0.28570000000000001</v>
      </c>
      <c r="E18" s="63">
        <f t="shared" si="1"/>
        <v>0.8421961362320366</v>
      </c>
      <c r="G18" s="60">
        <v>7</v>
      </c>
      <c r="H18" s="36">
        <v>7</v>
      </c>
      <c r="I18" s="36">
        <f t="shared" si="2"/>
        <v>0.28570000000000001</v>
      </c>
      <c r="J18" s="63">
        <f t="shared" si="3"/>
        <v>0.87367740469887201</v>
      </c>
      <c r="L18" s="60">
        <v>7</v>
      </c>
      <c r="M18" s="36">
        <v>7</v>
      </c>
      <c r="N18" s="36">
        <f t="shared" si="4"/>
        <v>0.28570000000000001</v>
      </c>
      <c r="O18" s="63">
        <f t="shared" si="5"/>
        <v>0.87367740469887201</v>
      </c>
      <c r="Q18" s="60">
        <v>7</v>
      </c>
      <c r="R18" s="36">
        <v>7</v>
      </c>
      <c r="S18" s="36">
        <f t="shared" si="6"/>
        <v>0.28570000000000001</v>
      </c>
      <c r="T18" s="63">
        <f t="shared" si="7"/>
        <v>0.8421961362320366</v>
      </c>
      <c r="V18" s="165">
        <v>7</v>
      </c>
      <c r="W18" s="8">
        <v>7</v>
      </c>
      <c r="X18" s="8">
        <f t="shared" si="8"/>
        <v>0.28570000000000001</v>
      </c>
      <c r="Y18" s="169">
        <f t="shared" si="9"/>
        <v>0.75732559812779754</v>
      </c>
      <c r="AB18" s="225">
        <v>7</v>
      </c>
      <c r="AC18" s="226">
        <v>7</v>
      </c>
      <c r="AD18" s="227">
        <f>H68</f>
        <v>56</v>
      </c>
      <c r="AE18" s="227">
        <f>H67</f>
        <v>139</v>
      </c>
      <c r="AF18" s="227">
        <f>H99</f>
        <v>27</v>
      </c>
      <c r="AG18" s="237">
        <f>J99</f>
        <v>3.1334898609125181</v>
      </c>
      <c r="AH18" s="228" t="s">
        <v>124</v>
      </c>
    </row>
    <row r="19" spans="1:34" x14ac:dyDescent="0.35">
      <c r="A19" s="41"/>
      <c r="B19" s="60">
        <v>8</v>
      </c>
      <c r="C19" s="36">
        <v>8</v>
      </c>
      <c r="D19" s="36">
        <f t="shared" si="0"/>
        <v>0.28570000000000001</v>
      </c>
      <c r="E19" s="63">
        <f t="shared" si="1"/>
        <v>0.96250986997947041</v>
      </c>
      <c r="G19" s="60">
        <v>8</v>
      </c>
      <c r="H19" s="36">
        <v>8</v>
      </c>
      <c r="I19" s="36">
        <f t="shared" si="2"/>
        <v>0.28570000000000001</v>
      </c>
      <c r="J19" s="63">
        <f t="shared" si="3"/>
        <v>0.99848846251299672</v>
      </c>
      <c r="L19" s="60">
        <v>8</v>
      </c>
      <c r="M19" s="36">
        <v>8</v>
      </c>
      <c r="N19" s="36">
        <f t="shared" si="4"/>
        <v>0.28570000000000001</v>
      </c>
      <c r="O19" s="63">
        <f t="shared" si="5"/>
        <v>0.99848846251299672</v>
      </c>
      <c r="Q19" s="60">
        <v>8</v>
      </c>
      <c r="R19" s="36">
        <v>8</v>
      </c>
      <c r="S19" s="36">
        <f t="shared" si="6"/>
        <v>0.28570000000000001</v>
      </c>
      <c r="T19" s="63">
        <f t="shared" si="7"/>
        <v>0.96250986997947041</v>
      </c>
      <c r="V19" s="165">
        <v>8</v>
      </c>
      <c r="W19" s="8">
        <v>8</v>
      </c>
      <c r="X19" s="8">
        <f t="shared" si="8"/>
        <v>0.28570000000000001</v>
      </c>
      <c r="Y19" s="169">
        <f t="shared" si="9"/>
        <v>0.86551496928891136</v>
      </c>
      <c r="AB19" s="225">
        <v>8</v>
      </c>
      <c r="AC19" s="226">
        <v>8</v>
      </c>
      <c r="AD19" s="227">
        <f>M68</f>
        <v>57</v>
      </c>
      <c r="AE19" s="227">
        <f>M67</f>
        <v>142</v>
      </c>
      <c r="AF19" s="227">
        <f>M111</f>
        <v>39</v>
      </c>
      <c r="AG19" s="237">
        <f>O111</f>
        <v>4.3687327604966155</v>
      </c>
      <c r="AH19" s="228" t="s">
        <v>124</v>
      </c>
    </row>
    <row r="20" spans="1:34" x14ac:dyDescent="0.35">
      <c r="A20" s="41"/>
      <c r="B20" s="60">
        <v>9</v>
      </c>
      <c r="C20" s="36">
        <v>9</v>
      </c>
      <c r="D20" s="36">
        <f t="shared" si="0"/>
        <v>0.28570000000000001</v>
      </c>
      <c r="E20" s="63">
        <f t="shared" si="1"/>
        <v>1.0828236037269041</v>
      </c>
      <c r="G20" s="60">
        <v>9</v>
      </c>
      <c r="H20" s="36">
        <v>9</v>
      </c>
      <c r="I20" s="36">
        <f t="shared" si="2"/>
        <v>0.28570000000000001</v>
      </c>
      <c r="J20" s="63">
        <f t="shared" si="3"/>
        <v>1.1232995203271212</v>
      </c>
      <c r="L20" s="60">
        <v>9</v>
      </c>
      <c r="M20" s="36">
        <v>9</v>
      </c>
      <c r="N20" s="36">
        <f t="shared" si="4"/>
        <v>0.28570000000000001</v>
      </c>
      <c r="O20" s="63">
        <f t="shared" si="5"/>
        <v>1.1232995203271212</v>
      </c>
      <c r="Q20" s="60">
        <v>9</v>
      </c>
      <c r="R20" s="36">
        <v>9</v>
      </c>
      <c r="S20" s="36">
        <f t="shared" si="6"/>
        <v>0.28570000000000001</v>
      </c>
      <c r="T20" s="63">
        <f t="shared" si="7"/>
        <v>1.0828236037269041</v>
      </c>
      <c r="V20" s="165">
        <v>9</v>
      </c>
      <c r="W20" s="8">
        <v>9</v>
      </c>
      <c r="X20" s="8">
        <f t="shared" si="8"/>
        <v>0.28570000000000001</v>
      </c>
      <c r="Y20" s="169">
        <f t="shared" si="9"/>
        <v>0.9737043404500253</v>
      </c>
      <c r="AB20" s="225">
        <v>9</v>
      </c>
      <c r="AC20" s="226">
        <v>9</v>
      </c>
      <c r="AD20" s="227">
        <f>R68</f>
        <v>54</v>
      </c>
      <c r="AE20" s="227">
        <f>R67</f>
        <v>135</v>
      </c>
      <c r="AF20" s="227">
        <f>R97</f>
        <v>25</v>
      </c>
      <c r="AG20" s="237">
        <f>T97</f>
        <v>3.1202764453531144</v>
      </c>
      <c r="AH20" s="228" t="s">
        <v>124</v>
      </c>
    </row>
    <row r="21" spans="1:34" ht="15" thickBot="1" x14ac:dyDescent="0.4">
      <c r="A21" s="41"/>
      <c r="B21" s="60">
        <v>10</v>
      </c>
      <c r="C21" s="36">
        <v>10</v>
      </c>
      <c r="D21" s="36">
        <f t="shared" si="0"/>
        <v>0.28570000000000001</v>
      </c>
      <c r="E21" s="63">
        <f t="shared" si="1"/>
        <v>1.2031373374743382</v>
      </c>
      <c r="G21" s="60">
        <v>10</v>
      </c>
      <c r="H21" s="36">
        <v>10</v>
      </c>
      <c r="I21" s="36">
        <f t="shared" si="2"/>
        <v>0.28570000000000001</v>
      </c>
      <c r="J21" s="63">
        <f t="shared" si="3"/>
        <v>1.2481105781412458</v>
      </c>
      <c r="L21" s="60">
        <v>10</v>
      </c>
      <c r="M21" s="36">
        <v>10</v>
      </c>
      <c r="N21" s="36">
        <f t="shared" si="4"/>
        <v>0.28570000000000001</v>
      </c>
      <c r="O21" s="63">
        <f t="shared" si="5"/>
        <v>1.2481105781412458</v>
      </c>
      <c r="Q21" s="60">
        <v>10</v>
      </c>
      <c r="R21" s="36">
        <v>10</v>
      </c>
      <c r="S21" s="36">
        <f t="shared" si="6"/>
        <v>0.28570000000000001</v>
      </c>
      <c r="T21" s="63">
        <f t="shared" si="7"/>
        <v>1.2031373374743382</v>
      </c>
      <c r="V21" s="165">
        <v>10</v>
      </c>
      <c r="W21" s="8">
        <v>10</v>
      </c>
      <c r="X21" s="8">
        <f t="shared" si="8"/>
        <v>0.28570000000000001</v>
      </c>
      <c r="Y21" s="169">
        <f t="shared" si="9"/>
        <v>1.0818937116111393</v>
      </c>
      <c r="AB21" s="229">
        <v>10</v>
      </c>
      <c r="AC21" s="230">
        <v>10</v>
      </c>
      <c r="AD21" s="231">
        <f>W68</f>
        <v>54</v>
      </c>
      <c r="AE21" s="231">
        <f>W67</f>
        <v>135</v>
      </c>
      <c r="AF21" s="231">
        <f>W101</f>
        <v>29</v>
      </c>
      <c r="AG21" s="238">
        <f>Y101</f>
        <v>3.6195206766096129</v>
      </c>
      <c r="AH21" s="232" t="s">
        <v>124</v>
      </c>
    </row>
    <row r="22" spans="1:34" x14ac:dyDescent="0.35">
      <c r="A22" s="41"/>
      <c r="B22" s="60">
        <v>11</v>
      </c>
      <c r="C22" s="36">
        <v>11</v>
      </c>
      <c r="D22" s="36">
        <f t="shared" si="0"/>
        <v>0.28570000000000001</v>
      </c>
      <c r="E22" s="63">
        <f t="shared" si="1"/>
        <v>1.323451071221772</v>
      </c>
      <c r="G22" s="60">
        <v>11</v>
      </c>
      <c r="H22" s="36">
        <v>11</v>
      </c>
      <c r="I22" s="36">
        <f t="shared" si="2"/>
        <v>0.28570000000000001</v>
      </c>
      <c r="J22" s="63">
        <f t="shared" si="3"/>
        <v>1.3729216359553704</v>
      </c>
      <c r="L22" s="60">
        <v>11</v>
      </c>
      <c r="M22" s="36">
        <v>11</v>
      </c>
      <c r="N22" s="36">
        <f t="shared" si="4"/>
        <v>0.28570000000000001</v>
      </c>
      <c r="O22" s="63">
        <f t="shared" si="5"/>
        <v>1.3729216359553704</v>
      </c>
      <c r="Q22" s="60">
        <v>11</v>
      </c>
      <c r="R22" s="36">
        <v>11</v>
      </c>
      <c r="S22" s="36">
        <f t="shared" si="6"/>
        <v>0.28570000000000001</v>
      </c>
      <c r="T22" s="63">
        <f t="shared" si="7"/>
        <v>1.323451071221772</v>
      </c>
      <c r="V22" s="165">
        <v>11</v>
      </c>
      <c r="W22" s="8">
        <v>11</v>
      </c>
      <c r="X22" s="8">
        <f t="shared" si="8"/>
        <v>0.28570000000000001</v>
      </c>
      <c r="Y22" s="169">
        <f t="shared" si="9"/>
        <v>1.1900830827722531</v>
      </c>
      <c r="AB22" s="233"/>
      <c r="AC22" s="233"/>
      <c r="AD22" s="233"/>
      <c r="AE22" s="233"/>
      <c r="AF22" s="233" t="s">
        <v>168</v>
      </c>
      <c r="AG22" s="234">
        <f>AVERAGE(AG12:AG21)</f>
        <v>4.4476367986207865</v>
      </c>
      <c r="AH22" s="233"/>
    </row>
    <row r="23" spans="1:34" x14ac:dyDescent="0.35">
      <c r="A23" s="41"/>
      <c r="B23" s="60">
        <v>12</v>
      </c>
      <c r="C23" s="36">
        <v>12</v>
      </c>
      <c r="D23" s="36">
        <f t="shared" si="0"/>
        <v>0.28570000000000001</v>
      </c>
      <c r="E23" s="63">
        <f t="shared" si="1"/>
        <v>1.4437648049692058</v>
      </c>
      <c r="G23" s="60">
        <v>12</v>
      </c>
      <c r="H23" s="36">
        <v>12</v>
      </c>
      <c r="I23" s="36">
        <f t="shared" si="2"/>
        <v>0.28570000000000001</v>
      </c>
      <c r="J23" s="63">
        <f t="shared" si="3"/>
        <v>1.497732693769495</v>
      </c>
      <c r="L23" s="60">
        <v>12</v>
      </c>
      <c r="M23" s="36">
        <v>12</v>
      </c>
      <c r="N23" s="36">
        <f t="shared" si="4"/>
        <v>0.28570000000000001</v>
      </c>
      <c r="O23" s="63">
        <f t="shared" si="5"/>
        <v>1.497732693769495</v>
      </c>
      <c r="Q23" s="60">
        <v>12</v>
      </c>
      <c r="R23" s="36">
        <v>12</v>
      </c>
      <c r="S23" s="36">
        <f t="shared" si="6"/>
        <v>0.28570000000000001</v>
      </c>
      <c r="T23" s="63">
        <f t="shared" si="7"/>
        <v>1.4437648049692058</v>
      </c>
      <c r="V23" s="165">
        <v>12</v>
      </c>
      <c r="W23" s="8">
        <v>12</v>
      </c>
      <c r="X23" s="8">
        <f t="shared" si="8"/>
        <v>0.28570000000000001</v>
      </c>
      <c r="Y23" s="169">
        <f t="shared" si="9"/>
        <v>1.298272453933367</v>
      </c>
    </row>
    <row r="24" spans="1:34" x14ac:dyDescent="0.35">
      <c r="A24" s="41"/>
      <c r="B24" s="60">
        <v>13</v>
      </c>
      <c r="C24" s="36">
        <v>13</v>
      </c>
      <c r="D24" s="36">
        <f t="shared" si="0"/>
        <v>0.28570000000000001</v>
      </c>
      <c r="E24" s="63">
        <f t="shared" si="1"/>
        <v>1.5640785387166398</v>
      </c>
      <c r="G24" s="60">
        <v>13</v>
      </c>
      <c r="H24" s="36">
        <v>13</v>
      </c>
      <c r="I24" s="36">
        <f t="shared" si="2"/>
        <v>0.28570000000000001</v>
      </c>
      <c r="J24" s="63">
        <f t="shared" si="3"/>
        <v>1.6225437515836196</v>
      </c>
      <c r="L24" s="60">
        <v>13</v>
      </c>
      <c r="M24" s="36">
        <v>13</v>
      </c>
      <c r="N24" s="36">
        <f t="shared" si="4"/>
        <v>0.28570000000000001</v>
      </c>
      <c r="O24" s="63">
        <f t="shared" si="5"/>
        <v>1.6225437515836196</v>
      </c>
      <c r="Q24" s="60">
        <v>13</v>
      </c>
      <c r="R24" s="36">
        <v>13</v>
      </c>
      <c r="S24" s="36">
        <f t="shared" si="6"/>
        <v>0.28570000000000001</v>
      </c>
      <c r="T24" s="63">
        <f t="shared" si="7"/>
        <v>1.5640785387166398</v>
      </c>
      <c r="V24" s="165">
        <v>13</v>
      </c>
      <c r="W24" s="8">
        <v>13</v>
      </c>
      <c r="X24" s="8">
        <f t="shared" si="8"/>
        <v>0.28570000000000001</v>
      </c>
      <c r="Y24" s="169">
        <f t="shared" si="9"/>
        <v>1.4064618250944811</v>
      </c>
    </row>
    <row r="25" spans="1:34" ht="15" thickBot="1" x14ac:dyDescent="0.4">
      <c r="A25" s="41"/>
      <c r="B25" s="60">
        <v>14</v>
      </c>
      <c r="C25" s="36">
        <v>14</v>
      </c>
      <c r="D25" s="36">
        <f t="shared" si="0"/>
        <v>0.28570000000000001</v>
      </c>
      <c r="E25" s="63">
        <f t="shared" si="1"/>
        <v>1.6843922724640732</v>
      </c>
      <c r="G25" s="60">
        <v>14</v>
      </c>
      <c r="H25" s="36">
        <v>14</v>
      </c>
      <c r="I25" s="36">
        <f t="shared" si="2"/>
        <v>0.28570000000000001</v>
      </c>
      <c r="J25" s="63">
        <f t="shared" si="3"/>
        <v>1.747354809397744</v>
      </c>
      <c r="L25" s="60">
        <v>14</v>
      </c>
      <c r="M25" s="36">
        <v>14</v>
      </c>
      <c r="N25" s="36">
        <f t="shared" si="4"/>
        <v>0.28570000000000001</v>
      </c>
      <c r="O25" s="63">
        <f t="shared" si="5"/>
        <v>1.747354809397744</v>
      </c>
      <c r="Q25" s="60">
        <v>14</v>
      </c>
      <c r="R25" s="36">
        <v>14</v>
      </c>
      <c r="S25" s="36">
        <f t="shared" si="6"/>
        <v>0.28570000000000001</v>
      </c>
      <c r="T25" s="63">
        <f t="shared" si="7"/>
        <v>1.6843922724640732</v>
      </c>
      <c r="V25" s="165">
        <v>14</v>
      </c>
      <c r="W25" s="8">
        <v>14</v>
      </c>
      <c r="X25" s="8">
        <f t="shared" si="8"/>
        <v>0.28570000000000001</v>
      </c>
      <c r="Y25" s="169">
        <f t="shared" si="9"/>
        <v>1.5146511962555951</v>
      </c>
      <c r="AD25" s="44" t="s">
        <v>166</v>
      </c>
    </row>
    <row r="26" spans="1:34" ht="15" thickBot="1" x14ac:dyDescent="0.4">
      <c r="A26" s="41"/>
      <c r="B26" s="60">
        <v>15</v>
      </c>
      <c r="C26" s="36">
        <v>15</v>
      </c>
      <c r="D26" s="36">
        <f t="shared" si="0"/>
        <v>0.28570000000000001</v>
      </c>
      <c r="E26" s="63">
        <f t="shared" si="1"/>
        <v>1.8047060062115072</v>
      </c>
      <c r="G26" s="60">
        <v>15</v>
      </c>
      <c r="H26" s="36">
        <v>15</v>
      </c>
      <c r="I26" s="36">
        <f t="shared" si="2"/>
        <v>0.28570000000000001</v>
      </c>
      <c r="J26" s="63">
        <f t="shared" si="3"/>
        <v>1.8721658672118688</v>
      </c>
      <c r="L26" s="60">
        <v>15</v>
      </c>
      <c r="M26" s="36">
        <v>15</v>
      </c>
      <c r="N26" s="36">
        <f t="shared" si="4"/>
        <v>0.28570000000000001</v>
      </c>
      <c r="O26" s="63">
        <f t="shared" si="5"/>
        <v>1.8721658672118688</v>
      </c>
      <c r="Q26" s="60">
        <v>15</v>
      </c>
      <c r="R26" s="36">
        <v>15</v>
      </c>
      <c r="S26" s="36">
        <f t="shared" si="6"/>
        <v>0.28570000000000001</v>
      </c>
      <c r="T26" s="63">
        <f t="shared" si="7"/>
        <v>1.8047060062115072</v>
      </c>
      <c r="V26" s="165">
        <v>15</v>
      </c>
      <c r="W26" s="8">
        <v>15</v>
      </c>
      <c r="X26" s="8">
        <f t="shared" si="8"/>
        <v>0.28570000000000001</v>
      </c>
      <c r="Y26" s="169">
        <f t="shared" si="9"/>
        <v>1.622840567416709</v>
      </c>
      <c r="AB26" s="269" t="s">
        <v>118</v>
      </c>
      <c r="AC26" s="270" t="s">
        <v>119</v>
      </c>
      <c r="AD26" s="269" t="s">
        <v>19</v>
      </c>
      <c r="AE26" s="271" t="s">
        <v>39</v>
      </c>
      <c r="AF26" s="271" t="s">
        <v>120</v>
      </c>
      <c r="AG26" s="271" t="s">
        <v>121</v>
      </c>
      <c r="AH26" s="271" t="s">
        <v>122</v>
      </c>
    </row>
    <row r="27" spans="1:34" ht="15" thickBot="1" x14ac:dyDescent="0.4">
      <c r="A27" s="41"/>
      <c r="B27" s="60">
        <v>16</v>
      </c>
      <c r="C27" s="36">
        <v>16</v>
      </c>
      <c r="D27" s="36">
        <f t="shared" si="0"/>
        <v>0.28570000000000001</v>
      </c>
      <c r="E27" s="63">
        <f t="shared" si="1"/>
        <v>1.9250197399589408</v>
      </c>
      <c r="G27" s="60">
        <v>16</v>
      </c>
      <c r="H27" s="36">
        <v>16</v>
      </c>
      <c r="I27" s="36">
        <f t="shared" si="2"/>
        <v>0.28570000000000001</v>
      </c>
      <c r="J27" s="63">
        <f t="shared" si="3"/>
        <v>1.9969769250259934</v>
      </c>
      <c r="L27" s="60">
        <v>16</v>
      </c>
      <c r="M27" s="36">
        <v>16</v>
      </c>
      <c r="N27" s="36">
        <f t="shared" si="4"/>
        <v>0.28570000000000001</v>
      </c>
      <c r="O27" s="63">
        <f t="shared" si="5"/>
        <v>1.9969769250259934</v>
      </c>
      <c r="Q27" s="60">
        <v>16</v>
      </c>
      <c r="R27" s="36">
        <v>16</v>
      </c>
      <c r="S27" s="36">
        <f t="shared" si="6"/>
        <v>0.28570000000000001</v>
      </c>
      <c r="T27" s="63">
        <f t="shared" si="7"/>
        <v>1.9250197399589408</v>
      </c>
      <c r="V27" s="165">
        <v>16</v>
      </c>
      <c r="W27" s="8">
        <v>16</v>
      </c>
      <c r="X27" s="8">
        <f t="shared" si="8"/>
        <v>0.28570000000000001</v>
      </c>
      <c r="Y27" s="169">
        <f t="shared" si="9"/>
        <v>1.7310299385778227</v>
      </c>
      <c r="AB27" s="272">
        <v>1</v>
      </c>
      <c r="AC27" s="273">
        <v>1</v>
      </c>
      <c r="AD27" s="273">
        <v>55</v>
      </c>
      <c r="AE27" s="273">
        <v>136</v>
      </c>
      <c r="AF27" s="273">
        <v>48</v>
      </c>
      <c r="AG27" s="273" t="s">
        <v>147</v>
      </c>
      <c r="AH27" s="274" t="s">
        <v>123</v>
      </c>
    </row>
    <row r="28" spans="1:34" ht="15" thickBot="1" x14ac:dyDescent="0.4">
      <c r="A28" s="41"/>
      <c r="B28" s="60">
        <v>17</v>
      </c>
      <c r="C28" s="36">
        <v>17</v>
      </c>
      <c r="D28" s="36">
        <f t="shared" si="0"/>
        <v>0.28570000000000001</v>
      </c>
      <c r="E28" s="63">
        <f t="shared" si="1"/>
        <v>2.0453334737063749</v>
      </c>
      <c r="G28" s="60">
        <v>17</v>
      </c>
      <c r="H28" s="36">
        <v>17</v>
      </c>
      <c r="I28" s="36">
        <f t="shared" si="2"/>
        <v>0.28570000000000001</v>
      </c>
      <c r="J28" s="63">
        <f t="shared" si="3"/>
        <v>2.1217879828401176</v>
      </c>
      <c r="L28" s="60">
        <v>17</v>
      </c>
      <c r="M28" s="36">
        <v>17</v>
      </c>
      <c r="N28" s="36">
        <f t="shared" si="4"/>
        <v>0.28570000000000001</v>
      </c>
      <c r="O28" s="63">
        <f t="shared" si="5"/>
        <v>2.1217879828401176</v>
      </c>
      <c r="Q28" s="60">
        <v>17</v>
      </c>
      <c r="R28" s="36">
        <v>17</v>
      </c>
      <c r="S28" s="36">
        <f t="shared" si="6"/>
        <v>0.28570000000000001</v>
      </c>
      <c r="T28" s="63">
        <f t="shared" si="7"/>
        <v>2.0453334737063749</v>
      </c>
      <c r="V28" s="165">
        <v>17</v>
      </c>
      <c r="W28" s="8">
        <v>17</v>
      </c>
      <c r="X28" s="8">
        <f t="shared" si="8"/>
        <v>0.28570000000000001</v>
      </c>
      <c r="Y28" s="169">
        <f t="shared" si="9"/>
        <v>1.8392193097389367</v>
      </c>
      <c r="AB28" s="272">
        <v>2</v>
      </c>
      <c r="AC28" s="273">
        <v>2</v>
      </c>
      <c r="AD28" s="273">
        <v>54</v>
      </c>
      <c r="AE28" s="273">
        <v>137</v>
      </c>
      <c r="AF28" s="273">
        <v>48</v>
      </c>
      <c r="AG28" s="273" t="s">
        <v>148</v>
      </c>
      <c r="AH28" s="274" t="s">
        <v>123</v>
      </c>
    </row>
    <row r="29" spans="1:34" ht="15" thickBot="1" x14ac:dyDescent="0.4">
      <c r="A29" s="41"/>
      <c r="B29" s="60">
        <v>18</v>
      </c>
      <c r="C29" s="36">
        <v>18</v>
      </c>
      <c r="D29" s="36">
        <f t="shared" si="0"/>
        <v>0.28570000000000001</v>
      </c>
      <c r="E29" s="63">
        <f t="shared" si="1"/>
        <v>2.1656472074538082</v>
      </c>
      <c r="G29" s="60">
        <v>18</v>
      </c>
      <c r="H29" s="36">
        <v>18</v>
      </c>
      <c r="I29" s="36">
        <f t="shared" si="2"/>
        <v>0.28570000000000001</v>
      </c>
      <c r="J29" s="63">
        <f t="shared" si="3"/>
        <v>2.2465990406542424</v>
      </c>
      <c r="L29" s="60">
        <v>18</v>
      </c>
      <c r="M29" s="36">
        <v>18</v>
      </c>
      <c r="N29" s="36">
        <f t="shared" si="4"/>
        <v>0.28570000000000001</v>
      </c>
      <c r="O29" s="63">
        <f t="shared" si="5"/>
        <v>2.2465990406542424</v>
      </c>
      <c r="Q29" s="60">
        <v>18</v>
      </c>
      <c r="R29" s="36">
        <v>18</v>
      </c>
      <c r="S29" s="36">
        <f t="shared" si="6"/>
        <v>0.28570000000000001</v>
      </c>
      <c r="T29" s="63">
        <f t="shared" si="7"/>
        <v>2.1656472074538082</v>
      </c>
      <c r="V29" s="165">
        <v>18</v>
      </c>
      <c r="W29" s="8">
        <v>18</v>
      </c>
      <c r="X29" s="8">
        <f t="shared" si="8"/>
        <v>0.28570000000000001</v>
      </c>
      <c r="Y29" s="169">
        <f t="shared" si="9"/>
        <v>1.9474086809000506</v>
      </c>
      <c r="AB29" s="272">
        <v>3</v>
      </c>
      <c r="AC29" s="273">
        <v>3</v>
      </c>
      <c r="AD29" s="273">
        <v>54</v>
      </c>
      <c r="AE29" s="273">
        <v>138</v>
      </c>
      <c r="AF29" s="273">
        <v>41</v>
      </c>
      <c r="AG29" s="273" t="s">
        <v>149</v>
      </c>
      <c r="AH29" s="274" t="s">
        <v>123</v>
      </c>
    </row>
    <row r="30" spans="1:34" ht="15" thickBot="1" x14ac:dyDescent="0.4">
      <c r="A30" s="41"/>
      <c r="B30" s="60">
        <v>19</v>
      </c>
      <c r="C30" s="36">
        <v>19</v>
      </c>
      <c r="D30" s="36">
        <f t="shared" si="0"/>
        <v>0.28570000000000001</v>
      </c>
      <c r="E30" s="63">
        <f t="shared" si="1"/>
        <v>2.2859609412012425</v>
      </c>
      <c r="G30" s="60">
        <v>19</v>
      </c>
      <c r="H30" s="36">
        <v>19</v>
      </c>
      <c r="I30" s="36">
        <f t="shared" si="2"/>
        <v>0.28570000000000001</v>
      </c>
      <c r="J30" s="63">
        <f t="shared" si="3"/>
        <v>2.3714100984683668</v>
      </c>
      <c r="L30" s="60">
        <v>19</v>
      </c>
      <c r="M30" s="36">
        <v>19</v>
      </c>
      <c r="N30" s="36">
        <f t="shared" si="4"/>
        <v>0.28570000000000001</v>
      </c>
      <c r="O30" s="63">
        <f t="shared" si="5"/>
        <v>2.3714100984683668</v>
      </c>
      <c r="Q30" s="60">
        <v>19</v>
      </c>
      <c r="R30" s="36">
        <v>19</v>
      </c>
      <c r="S30" s="36">
        <f t="shared" si="6"/>
        <v>0.28570000000000001</v>
      </c>
      <c r="T30" s="63">
        <f t="shared" si="7"/>
        <v>2.2859609412012425</v>
      </c>
      <c r="V30" s="165">
        <v>19</v>
      </c>
      <c r="W30" s="8">
        <v>19</v>
      </c>
      <c r="X30" s="8">
        <f t="shared" si="8"/>
        <v>0.28570000000000001</v>
      </c>
      <c r="Y30" s="169">
        <f t="shared" si="9"/>
        <v>2.0555980520611645</v>
      </c>
      <c r="AB30" s="272">
        <v>4</v>
      </c>
      <c r="AC30" s="273">
        <v>4</v>
      </c>
      <c r="AD30" s="273">
        <v>55</v>
      </c>
      <c r="AE30" s="273">
        <v>140</v>
      </c>
      <c r="AF30" s="273">
        <v>41</v>
      </c>
      <c r="AG30" s="273" t="s">
        <v>150</v>
      </c>
      <c r="AH30" s="274" t="s">
        <v>124</v>
      </c>
    </row>
    <row r="31" spans="1:34" ht="15" thickBot="1" x14ac:dyDescent="0.4">
      <c r="A31" s="41"/>
      <c r="B31" s="60">
        <v>20</v>
      </c>
      <c r="C31" s="36">
        <v>20</v>
      </c>
      <c r="D31" s="36">
        <f t="shared" si="0"/>
        <v>0.28570000000000001</v>
      </c>
      <c r="E31" s="63">
        <f t="shared" si="1"/>
        <v>2.4062746749486763</v>
      </c>
      <c r="G31" s="60">
        <v>20</v>
      </c>
      <c r="H31" s="36">
        <v>20</v>
      </c>
      <c r="I31" s="36">
        <f t="shared" si="2"/>
        <v>0.28570000000000001</v>
      </c>
      <c r="J31" s="63">
        <f t="shared" si="3"/>
        <v>2.4962211562824916</v>
      </c>
      <c r="L31" s="60">
        <v>20</v>
      </c>
      <c r="M31" s="36">
        <v>20</v>
      </c>
      <c r="N31" s="36">
        <f t="shared" si="4"/>
        <v>0.28570000000000001</v>
      </c>
      <c r="O31" s="63">
        <f t="shared" si="5"/>
        <v>2.4962211562824916</v>
      </c>
      <c r="Q31" s="60">
        <v>20</v>
      </c>
      <c r="R31" s="36">
        <v>20</v>
      </c>
      <c r="S31" s="36">
        <f t="shared" si="6"/>
        <v>0.28570000000000001</v>
      </c>
      <c r="T31" s="63">
        <f t="shared" si="7"/>
        <v>2.4062746749486763</v>
      </c>
      <c r="V31" s="165">
        <v>20</v>
      </c>
      <c r="W31" s="8">
        <v>20</v>
      </c>
      <c r="X31" s="8">
        <f t="shared" si="8"/>
        <v>0.28570000000000001</v>
      </c>
      <c r="Y31" s="169">
        <f t="shared" si="9"/>
        <v>2.1637874232222787</v>
      </c>
      <c r="AB31" s="272">
        <v>5</v>
      </c>
      <c r="AC31" s="273">
        <v>5</v>
      </c>
      <c r="AD31" s="273">
        <v>58</v>
      </c>
      <c r="AE31" s="273">
        <v>135</v>
      </c>
      <c r="AF31" s="273">
        <v>40</v>
      </c>
      <c r="AG31" s="273" t="s">
        <v>151</v>
      </c>
      <c r="AH31" s="274" t="s">
        <v>124</v>
      </c>
    </row>
    <row r="32" spans="1:34" ht="15" thickBot="1" x14ac:dyDescent="0.4">
      <c r="A32" s="41"/>
      <c r="B32" s="60">
        <v>21</v>
      </c>
      <c r="C32" s="36">
        <v>21</v>
      </c>
      <c r="D32" s="36">
        <f t="shared" si="0"/>
        <v>0.28570000000000001</v>
      </c>
      <c r="E32" s="63">
        <f t="shared" si="1"/>
        <v>2.5265884086961101</v>
      </c>
      <c r="G32" s="60">
        <v>21</v>
      </c>
      <c r="H32" s="36">
        <v>21</v>
      </c>
      <c r="I32" s="36">
        <f t="shared" si="2"/>
        <v>0.28570000000000001</v>
      </c>
      <c r="J32" s="63">
        <f t="shared" si="3"/>
        <v>2.621032214096616</v>
      </c>
      <c r="L32" s="60">
        <v>21</v>
      </c>
      <c r="M32" s="36">
        <v>21</v>
      </c>
      <c r="N32" s="36">
        <f t="shared" si="4"/>
        <v>0.28570000000000001</v>
      </c>
      <c r="O32" s="63">
        <f t="shared" si="5"/>
        <v>2.621032214096616</v>
      </c>
      <c r="Q32" s="60">
        <v>21</v>
      </c>
      <c r="R32" s="36">
        <v>21</v>
      </c>
      <c r="S32" s="36">
        <f t="shared" si="6"/>
        <v>0.28570000000000001</v>
      </c>
      <c r="T32" s="63">
        <f t="shared" si="7"/>
        <v>2.5265884086961101</v>
      </c>
      <c r="V32" s="165">
        <v>21</v>
      </c>
      <c r="W32" s="8">
        <v>21</v>
      </c>
      <c r="X32" s="8">
        <f t="shared" si="8"/>
        <v>0.28570000000000001</v>
      </c>
      <c r="Y32" s="169">
        <f t="shared" si="9"/>
        <v>2.2719767943833924</v>
      </c>
      <c r="AB32" s="272">
        <v>6</v>
      </c>
      <c r="AC32" s="273">
        <v>6</v>
      </c>
      <c r="AD32" s="273">
        <v>55</v>
      </c>
      <c r="AE32" s="273">
        <v>137</v>
      </c>
      <c r="AF32" s="273">
        <v>34</v>
      </c>
      <c r="AG32" s="273" t="s">
        <v>152</v>
      </c>
      <c r="AH32" s="274" t="s">
        <v>124</v>
      </c>
    </row>
    <row r="33" spans="1:34" ht="15" thickBot="1" x14ac:dyDescent="0.4">
      <c r="A33" s="41"/>
      <c r="B33" s="60">
        <v>22</v>
      </c>
      <c r="C33" s="36">
        <v>22</v>
      </c>
      <c r="D33" s="36">
        <f t="shared" si="0"/>
        <v>0.28570000000000001</v>
      </c>
      <c r="E33" s="63">
        <f t="shared" si="1"/>
        <v>2.6469021424435439</v>
      </c>
      <c r="G33" s="60">
        <v>22</v>
      </c>
      <c r="H33" s="36">
        <v>22</v>
      </c>
      <c r="I33" s="36">
        <f t="shared" si="2"/>
        <v>0.28570000000000001</v>
      </c>
      <c r="J33" s="63">
        <f t="shared" si="3"/>
        <v>2.7458432719107408</v>
      </c>
      <c r="L33" s="60">
        <v>22</v>
      </c>
      <c r="M33" s="36">
        <v>22</v>
      </c>
      <c r="N33" s="36">
        <f t="shared" si="4"/>
        <v>0.28570000000000001</v>
      </c>
      <c r="O33" s="63">
        <f t="shared" si="5"/>
        <v>2.7458432719107408</v>
      </c>
      <c r="Q33" s="60">
        <v>22</v>
      </c>
      <c r="R33" s="36">
        <v>22</v>
      </c>
      <c r="S33" s="36">
        <f t="shared" si="6"/>
        <v>0.28570000000000001</v>
      </c>
      <c r="T33" s="63">
        <f t="shared" si="7"/>
        <v>2.6469021424435439</v>
      </c>
      <c r="V33" s="165">
        <v>22</v>
      </c>
      <c r="W33" s="8">
        <v>22</v>
      </c>
      <c r="X33" s="8">
        <f t="shared" si="8"/>
        <v>0.28570000000000001</v>
      </c>
      <c r="Y33" s="169">
        <f t="shared" si="9"/>
        <v>2.3801661655445061</v>
      </c>
      <c r="AB33" s="272">
        <v>7</v>
      </c>
      <c r="AC33" s="273">
        <v>7</v>
      </c>
      <c r="AD33" s="273">
        <v>56</v>
      </c>
      <c r="AE33" s="273">
        <v>139</v>
      </c>
      <c r="AF33" s="273">
        <v>27</v>
      </c>
      <c r="AG33" s="273" t="s">
        <v>153</v>
      </c>
      <c r="AH33" s="274" t="s">
        <v>124</v>
      </c>
    </row>
    <row r="34" spans="1:34" ht="15" thickBot="1" x14ac:dyDescent="0.4">
      <c r="A34" s="41"/>
      <c r="B34" s="60">
        <v>23</v>
      </c>
      <c r="C34" s="36">
        <v>23</v>
      </c>
      <c r="D34" s="36">
        <f t="shared" si="0"/>
        <v>0.28570000000000001</v>
      </c>
      <c r="E34" s="63">
        <f t="shared" si="1"/>
        <v>2.7672158761909778</v>
      </c>
      <c r="G34" s="60">
        <v>23</v>
      </c>
      <c r="H34" s="36">
        <v>23</v>
      </c>
      <c r="I34" s="36">
        <f t="shared" si="2"/>
        <v>0.28570000000000001</v>
      </c>
      <c r="J34" s="63">
        <f t="shared" si="3"/>
        <v>2.8706543297248652</v>
      </c>
      <c r="L34" s="60">
        <v>23</v>
      </c>
      <c r="M34" s="36">
        <v>23</v>
      </c>
      <c r="N34" s="36">
        <f t="shared" si="4"/>
        <v>0.28570000000000001</v>
      </c>
      <c r="O34" s="63">
        <f t="shared" si="5"/>
        <v>2.8706543297248652</v>
      </c>
      <c r="Q34" s="60">
        <v>23</v>
      </c>
      <c r="R34" s="36">
        <v>23</v>
      </c>
      <c r="S34" s="36">
        <f t="shared" si="6"/>
        <v>0.28570000000000001</v>
      </c>
      <c r="T34" s="63">
        <f t="shared" si="7"/>
        <v>2.7672158761909778</v>
      </c>
      <c r="V34" s="165">
        <v>23</v>
      </c>
      <c r="W34" s="8">
        <v>23</v>
      </c>
      <c r="X34" s="8">
        <f t="shared" si="8"/>
        <v>0.28570000000000001</v>
      </c>
      <c r="Y34" s="169">
        <f t="shared" si="9"/>
        <v>2.4883555367056203</v>
      </c>
      <c r="AB34" s="272">
        <v>8</v>
      </c>
      <c r="AC34" s="273">
        <v>8</v>
      </c>
      <c r="AD34" s="273">
        <v>57</v>
      </c>
      <c r="AE34" s="273">
        <v>142</v>
      </c>
      <c r="AF34" s="273">
        <v>39</v>
      </c>
      <c r="AG34" s="273" t="s">
        <v>154</v>
      </c>
      <c r="AH34" s="274" t="s">
        <v>124</v>
      </c>
    </row>
    <row r="35" spans="1:34" ht="15" thickBot="1" x14ac:dyDescent="0.4">
      <c r="A35" s="41"/>
      <c r="B35" s="60">
        <v>24</v>
      </c>
      <c r="C35" s="36">
        <v>24</v>
      </c>
      <c r="D35" s="36">
        <f t="shared" si="0"/>
        <v>0.28570000000000001</v>
      </c>
      <c r="E35" s="63">
        <f t="shared" si="1"/>
        <v>2.8875296099384116</v>
      </c>
      <c r="G35" s="60">
        <v>24</v>
      </c>
      <c r="H35" s="36">
        <v>24</v>
      </c>
      <c r="I35" s="36">
        <f t="shared" si="2"/>
        <v>0.28570000000000001</v>
      </c>
      <c r="J35" s="63">
        <f t="shared" si="3"/>
        <v>2.9954653875389901</v>
      </c>
      <c r="L35" s="60">
        <v>24</v>
      </c>
      <c r="M35" s="36">
        <v>24</v>
      </c>
      <c r="N35" s="36">
        <f t="shared" si="4"/>
        <v>0.28570000000000001</v>
      </c>
      <c r="O35" s="63">
        <f t="shared" si="5"/>
        <v>2.9954653875389901</v>
      </c>
      <c r="Q35" s="60">
        <v>24</v>
      </c>
      <c r="R35" s="36">
        <v>24</v>
      </c>
      <c r="S35" s="36">
        <f t="shared" si="6"/>
        <v>0.28570000000000001</v>
      </c>
      <c r="T35" s="63">
        <f t="shared" si="7"/>
        <v>2.8875296099384116</v>
      </c>
      <c r="V35" s="165">
        <v>24</v>
      </c>
      <c r="W35" s="8">
        <v>24</v>
      </c>
      <c r="X35" s="8">
        <f t="shared" si="8"/>
        <v>0.28570000000000001</v>
      </c>
      <c r="Y35" s="169">
        <f t="shared" si="9"/>
        <v>2.596544907866734</v>
      </c>
      <c r="AB35" s="272">
        <v>9</v>
      </c>
      <c r="AC35" s="273">
        <v>9</v>
      </c>
      <c r="AD35" s="273">
        <v>54</v>
      </c>
      <c r="AE35" s="273">
        <v>135</v>
      </c>
      <c r="AF35" s="273">
        <v>25</v>
      </c>
      <c r="AG35" s="273" t="s">
        <v>155</v>
      </c>
      <c r="AH35" s="274" t="s">
        <v>124</v>
      </c>
    </row>
    <row r="36" spans="1:34" ht="15" thickBot="1" x14ac:dyDescent="0.4">
      <c r="A36" s="41"/>
      <c r="B36" s="60">
        <v>25</v>
      </c>
      <c r="C36" s="36">
        <v>25</v>
      </c>
      <c r="D36" s="36">
        <f t="shared" si="0"/>
        <v>0.28570000000000001</v>
      </c>
      <c r="E36" s="63">
        <f t="shared" si="1"/>
        <v>3.0078433436858454</v>
      </c>
      <c r="G36" s="60">
        <v>25</v>
      </c>
      <c r="H36" s="36">
        <v>25</v>
      </c>
      <c r="I36" s="36">
        <f t="shared" si="2"/>
        <v>0.28570000000000001</v>
      </c>
      <c r="J36" s="63">
        <f t="shared" si="3"/>
        <v>3.1202764453531144</v>
      </c>
      <c r="L36" s="60">
        <v>25</v>
      </c>
      <c r="M36" s="36">
        <v>25</v>
      </c>
      <c r="N36" s="36">
        <f t="shared" si="4"/>
        <v>0.28570000000000001</v>
      </c>
      <c r="O36" s="63">
        <f t="shared" si="5"/>
        <v>3.1202764453531144</v>
      </c>
      <c r="Q36" s="60">
        <v>25</v>
      </c>
      <c r="R36" s="36">
        <v>25</v>
      </c>
      <c r="S36" s="36">
        <f t="shared" si="6"/>
        <v>0.28570000000000001</v>
      </c>
      <c r="T36" s="63">
        <f t="shared" si="7"/>
        <v>3.0078433436858454</v>
      </c>
      <c r="V36" s="165">
        <v>25</v>
      </c>
      <c r="W36" s="8">
        <v>25</v>
      </c>
      <c r="X36" s="8">
        <f t="shared" si="8"/>
        <v>0.28570000000000001</v>
      </c>
      <c r="Y36" s="169">
        <f t="shared" si="9"/>
        <v>2.7047342790278481</v>
      </c>
      <c r="AB36" s="272">
        <v>10</v>
      </c>
      <c r="AC36" s="273">
        <v>10</v>
      </c>
      <c r="AD36" s="273">
        <v>54</v>
      </c>
      <c r="AE36" s="273">
        <v>135</v>
      </c>
      <c r="AF36" s="273">
        <v>29</v>
      </c>
      <c r="AG36" s="273" t="s">
        <v>156</v>
      </c>
      <c r="AH36" s="274" t="s">
        <v>124</v>
      </c>
    </row>
    <row r="37" spans="1:34" x14ac:dyDescent="0.35">
      <c r="A37" s="41"/>
      <c r="B37" s="60">
        <v>26</v>
      </c>
      <c r="C37" s="36">
        <v>26</v>
      </c>
      <c r="D37" s="36">
        <f t="shared" si="0"/>
        <v>0.28570000000000001</v>
      </c>
      <c r="E37" s="63">
        <f t="shared" si="1"/>
        <v>3.1281570774332796</v>
      </c>
      <c r="G37" s="60">
        <v>26</v>
      </c>
      <c r="H37" s="36">
        <v>26</v>
      </c>
      <c r="I37" s="36">
        <f t="shared" si="2"/>
        <v>0.28570000000000001</v>
      </c>
      <c r="J37" s="63">
        <f t="shared" si="3"/>
        <v>3.2450875031672393</v>
      </c>
      <c r="L37" s="60">
        <v>26</v>
      </c>
      <c r="M37" s="36">
        <v>26</v>
      </c>
      <c r="N37" s="36">
        <f t="shared" si="4"/>
        <v>0.28570000000000001</v>
      </c>
      <c r="O37" s="63">
        <f t="shared" si="5"/>
        <v>3.2450875031672393</v>
      </c>
      <c r="Q37" s="60">
        <v>26</v>
      </c>
      <c r="R37" s="36">
        <v>26</v>
      </c>
      <c r="S37" s="36">
        <f t="shared" si="6"/>
        <v>0.28570000000000001</v>
      </c>
      <c r="T37" s="63">
        <f t="shared" si="7"/>
        <v>3.1281570774332796</v>
      </c>
      <c r="V37" s="165">
        <v>26</v>
      </c>
      <c r="W37" s="8">
        <v>26</v>
      </c>
      <c r="X37" s="8">
        <f t="shared" si="8"/>
        <v>0.28570000000000001</v>
      </c>
      <c r="Y37" s="169">
        <f t="shared" si="9"/>
        <v>2.8129236501889623</v>
      </c>
    </row>
    <row r="38" spans="1:34" x14ac:dyDescent="0.35">
      <c r="A38" s="41"/>
      <c r="B38" s="60">
        <v>27</v>
      </c>
      <c r="C38" s="36">
        <v>27</v>
      </c>
      <c r="D38" s="36">
        <f t="shared" si="0"/>
        <v>0.28570000000000001</v>
      </c>
      <c r="E38" s="63">
        <f t="shared" si="1"/>
        <v>3.2484708111807126</v>
      </c>
      <c r="G38" s="60">
        <v>27</v>
      </c>
      <c r="H38" s="36">
        <v>27</v>
      </c>
      <c r="I38" s="36">
        <f t="shared" si="2"/>
        <v>0.28570000000000001</v>
      </c>
      <c r="J38" s="63">
        <f t="shared" si="3"/>
        <v>3.3698985609813636</v>
      </c>
      <c r="L38" s="165">
        <v>27</v>
      </c>
      <c r="M38" s="8">
        <v>27</v>
      </c>
      <c r="N38" s="36">
        <f t="shared" si="4"/>
        <v>0.28570000000000001</v>
      </c>
      <c r="O38" s="63">
        <f t="shared" si="5"/>
        <v>3.3698985609813636</v>
      </c>
      <c r="Q38" s="60">
        <v>27</v>
      </c>
      <c r="R38" s="36">
        <v>27</v>
      </c>
      <c r="S38" s="36">
        <f t="shared" si="6"/>
        <v>0.28570000000000001</v>
      </c>
      <c r="T38" s="63">
        <f t="shared" si="7"/>
        <v>3.2484708111807126</v>
      </c>
      <c r="V38" s="165">
        <v>27</v>
      </c>
      <c r="W38" s="8">
        <v>27</v>
      </c>
      <c r="X38" s="8">
        <f t="shared" si="8"/>
        <v>0.28570000000000001</v>
      </c>
      <c r="Y38" s="169">
        <f t="shared" si="9"/>
        <v>2.921113021350076</v>
      </c>
    </row>
    <row r="39" spans="1:34" x14ac:dyDescent="0.35">
      <c r="A39" s="41"/>
      <c r="B39" s="60">
        <v>28</v>
      </c>
      <c r="C39" s="36">
        <v>28</v>
      </c>
      <c r="D39" s="36">
        <f t="shared" si="0"/>
        <v>0.28570000000000001</v>
      </c>
      <c r="E39" s="63">
        <f t="shared" si="1"/>
        <v>3.3687845449281464</v>
      </c>
      <c r="G39" s="60">
        <v>28</v>
      </c>
      <c r="H39" s="36">
        <v>28</v>
      </c>
      <c r="I39" s="36">
        <f t="shared" si="2"/>
        <v>0.28570000000000001</v>
      </c>
      <c r="J39" s="63">
        <f t="shared" si="3"/>
        <v>3.494709618795488</v>
      </c>
      <c r="L39" s="165">
        <v>28</v>
      </c>
      <c r="M39" s="8">
        <v>28</v>
      </c>
      <c r="N39" s="36">
        <f t="shared" si="4"/>
        <v>0.28570000000000001</v>
      </c>
      <c r="O39" s="63">
        <f t="shared" si="5"/>
        <v>3.494709618795488</v>
      </c>
      <c r="Q39" s="60">
        <v>28</v>
      </c>
      <c r="R39" s="36">
        <v>28</v>
      </c>
      <c r="S39" s="36">
        <f t="shared" si="6"/>
        <v>0.28570000000000001</v>
      </c>
      <c r="T39" s="63">
        <f t="shared" si="7"/>
        <v>3.3687845449281464</v>
      </c>
      <c r="V39" s="165">
        <v>28</v>
      </c>
      <c r="W39" s="8">
        <v>28</v>
      </c>
      <c r="X39" s="8">
        <f t="shared" si="8"/>
        <v>0.28570000000000001</v>
      </c>
      <c r="Y39" s="169">
        <f t="shared" si="9"/>
        <v>3.0293023925111902</v>
      </c>
    </row>
    <row r="40" spans="1:34" x14ac:dyDescent="0.35">
      <c r="A40" s="41"/>
      <c r="B40" s="60">
        <v>29</v>
      </c>
      <c r="C40" s="36">
        <v>29</v>
      </c>
      <c r="D40" s="36">
        <f t="shared" si="0"/>
        <v>0.28570000000000001</v>
      </c>
      <c r="E40" s="63">
        <f t="shared" si="1"/>
        <v>3.4890982786755802</v>
      </c>
      <c r="G40" s="60">
        <v>29</v>
      </c>
      <c r="H40" s="36">
        <v>29</v>
      </c>
      <c r="I40" s="36">
        <f t="shared" si="2"/>
        <v>0.28570000000000001</v>
      </c>
      <c r="J40" s="63">
        <f t="shared" si="3"/>
        <v>3.6195206766096129</v>
      </c>
      <c r="L40" s="165">
        <v>29</v>
      </c>
      <c r="M40" s="8">
        <v>29</v>
      </c>
      <c r="N40" s="36">
        <f t="shared" si="4"/>
        <v>0.28570000000000001</v>
      </c>
      <c r="O40" s="63">
        <f t="shared" si="5"/>
        <v>3.6195206766096129</v>
      </c>
      <c r="Q40" s="60">
        <v>29</v>
      </c>
      <c r="R40" s="36">
        <v>29</v>
      </c>
      <c r="S40" s="36">
        <f t="shared" si="6"/>
        <v>0.28570000000000001</v>
      </c>
      <c r="T40" s="63">
        <f t="shared" si="7"/>
        <v>3.4890982786755802</v>
      </c>
      <c r="V40" s="165">
        <v>29</v>
      </c>
      <c r="W40" s="8">
        <v>29</v>
      </c>
      <c r="X40" s="8">
        <f t="shared" si="8"/>
        <v>0.28570000000000001</v>
      </c>
      <c r="Y40" s="169">
        <f t="shared" si="9"/>
        <v>3.1374917636723039</v>
      </c>
    </row>
    <row r="41" spans="1:34" x14ac:dyDescent="0.35">
      <c r="A41" s="41"/>
      <c r="B41" s="60">
        <v>30</v>
      </c>
      <c r="C41" s="36">
        <v>30</v>
      </c>
      <c r="D41" s="36">
        <f t="shared" si="0"/>
        <v>0.28570000000000001</v>
      </c>
      <c r="E41" s="63">
        <f t="shared" si="1"/>
        <v>3.6094120124230145</v>
      </c>
      <c r="G41" s="165">
        <v>30</v>
      </c>
      <c r="H41" s="8">
        <v>30</v>
      </c>
      <c r="I41" s="36">
        <f t="shared" si="2"/>
        <v>0.28570000000000001</v>
      </c>
      <c r="J41" s="63">
        <f t="shared" si="3"/>
        <v>3.7443317344237377</v>
      </c>
      <c r="L41" s="60">
        <v>30</v>
      </c>
      <c r="M41" s="36">
        <v>30</v>
      </c>
      <c r="N41" s="36">
        <f t="shared" si="4"/>
        <v>0.28570000000000001</v>
      </c>
      <c r="O41" s="63">
        <f t="shared" si="5"/>
        <v>3.7443317344237377</v>
      </c>
      <c r="Q41" s="60">
        <v>30</v>
      </c>
      <c r="R41" s="36">
        <v>30</v>
      </c>
      <c r="S41" s="36">
        <f t="shared" si="6"/>
        <v>0.28570000000000001</v>
      </c>
      <c r="T41" s="63">
        <f t="shared" si="7"/>
        <v>3.6094120124230145</v>
      </c>
      <c r="V41" s="165">
        <v>30</v>
      </c>
      <c r="W41" s="8">
        <v>30</v>
      </c>
      <c r="X41" s="8">
        <f t="shared" si="8"/>
        <v>0.28570000000000001</v>
      </c>
      <c r="Y41" s="169">
        <f t="shared" si="9"/>
        <v>3.245681134833418</v>
      </c>
    </row>
    <row r="42" spans="1:34" x14ac:dyDescent="0.35">
      <c r="A42" s="41"/>
      <c r="B42" s="60">
        <v>31</v>
      </c>
      <c r="C42" s="36">
        <v>31</v>
      </c>
      <c r="D42" s="36">
        <f t="shared" si="0"/>
        <v>0.28570000000000001</v>
      </c>
      <c r="E42" s="63">
        <f t="shared" si="1"/>
        <v>3.7297257461704478</v>
      </c>
      <c r="G42" s="165">
        <v>31</v>
      </c>
      <c r="H42" s="8">
        <v>31</v>
      </c>
      <c r="I42" s="36">
        <f t="shared" si="2"/>
        <v>0.28570000000000001</v>
      </c>
      <c r="J42" s="63">
        <f t="shared" si="3"/>
        <v>3.8691427922378621</v>
      </c>
      <c r="L42" s="60">
        <v>31</v>
      </c>
      <c r="M42" s="36">
        <v>31</v>
      </c>
      <c r="N42" s="36">
        <f t="shared" si="4"/>
        <v>0.28570000000000001</v>
      </c>
      <c r="O42" s="63">
        <f t="shared" si="5"/>
        <v>3.8691427922378621</v>
      </c>
      <c r="Q42" s="60">
        <v>31</v>
      </c>
      <c r="R42" s="36">
        <v>31</v>
      </c>
      <c r="S42" s="36">
        <f t="shared" si="6"/>
        <v>0.28570000000000001</v>
      </c>
      <c r="T42" s="63">
        <f t="shared" si="7"/>
        <v>3.7297257461704478</v>
      </c>
      <c r="V42" s="165">
        <v>31</v>
      </c>
      <c r="W42" s="8">
        <v>31</v>
      </c>
      <c r="X42" s="8">
        <f t="shared" si="8"/>
        <v>0.28570000000000001</v>
      </c>
      <c r="Y42" s="169">
        <f t="shared" si="9"/>
        <v>3.3538705059945313</v>
      </c>
    </row>
    <row r="43" spans="1:34" x14ac:dyDescent="0.35">
      <c r="A43" s="41"/>
      <c r="B43" s="60">
        <v>32</v>
      </c>
      <c r="C43" s="36">
        <v>32</v>
      </c>
      <c r="D43" s="36">
        <f t="shared" si="0"/>
        <v>0.28570000000000001</v>
      </c>
      <c r="E43" s="63">
        <f t="shared" si="1"/>
        <v>3.8500394799178816</v>
      </c>
      <c r="G43" s="165">
        <v>32</v>
      </c>
      <c r="H43" s="8">
        <v>32</v>
      </c>
      <c r="I43" s="36">
        <f t="shared" si="2"/>
        <v>0.28570000000000001</v>
      </c>
      <c r="J43" s="63">
        <f t="shared" si="3"/>
        <v>3.9939538500519869</v>
      </c>
      <c r="L43" s="60">
        <v>32</v>
      </c>
      <c r="M43" s="36">
        <v>32</v>
      </c>
      <c r="N43" s="36">
        <f t="shared" si="4"/>
        <v>0.28570000000000001</v>
      </c>
      <c r="O43" s="63">
        <f t="shared" si="5"/>
        <v>3.9939538500519869</v>
      </c>
      <c r="Q43" s="60">
        <v>32</v>
      </c>
      <c r="R43" s="36">
        <v>32</v>
      </c>
      <c r="S43" s="36">
        <f t="shared" si="6"/>
        <v>0.28570000000000001</v>
      </c>
      <c r="T43" s="63">
        <f t="shared" si="7"/>
        <v>3.8500394799178816</v>
      </c>
      <c r="V43" s="165">
        <v>32</v>
      </c>
      <c r="W43" s="8">
        <v>32</v>
      </c>
      <c r="X43" s="8">
        <f t="shared" si="8"/>
        <v>0.28570000000000001</v>
      </c>
      <c r="Y43" s="169">
        <f t="shared" si="9"/>
        <v>3.4620598771556454</v>
      </c>
    </row>
    <row r="44" spans="1:34" x14ac:dyDescent="0.35">
      <c r="A44" s="41"/>
      <c r="B44" s="60">
        <v>33</v>
      </c>
      <c r="C44" s="36">
        <v>33</v>
      </c>
      <c r="D44" s="36">
        <f t="shared" si="0"/>
        <v>0.28570000000000001</v>
      </c>
      <c r="E44" s="63">
        <f t="shared" si="1"/>
        <v>3.9703532136653155</v>
      </c>
      <c r="G44" s="165">
        <v>33</v>
      </c>
      <c r="H44" s="8">
        <v>33</v>
      </c>
      <c r="I44" s="36">
        <f t="shared" si="2"/>
        <v>0.28570000000000001</v>
      </c>
      <c r="J44" s="63">
        <f t="shared" si="3"/>
        <v>4.1187649078661108</v>
      </c>
      <c r="L44" s="60">
        <v>33</v>
      </c>
      <c r="M44" s="36">
        <v>33</v>
      </c>
      <c r="N44" s="36">
        <f t="shared" si="4"/>
        <v>0.28570000000000001</v>
      </c>
      <c r="O44" s="63">
        <f t="shared" si="5"/>
        <v>4.1187649078661108</v>
      </c>
      <c r="Q44" s="60">
        <v>33</v>
      </c>
      <c r="R44" s="36">
        <v>33</v>
      </c>
      <c r="S44" s="36">
        <f t="shared" si="6"/>
        <v>0.28570000000000001</v>
      </c>
      <c r="T44" s="63">
        <f t="shared" si="7"/>
        <v>3.9703532136653155</v>
      </c>
      <c r="V44" s="165">
        <v>33</v>
      </c>
      <c r="W44" s="8">
        <v>33</v>
      </c>
      <c r="X44" s="8">
        <f t="shared" si="8"/>
        <v>0.28570000000000001</v>
      </c>
      <c r="Y44" s="169">
        <f t="shared" si="9"/>
        <v>3.5702492483167592</v>
      </c>
    </row>
    <row r="45" spans="1:34" x14ac:dyDescent="0.35">
      <c r="A45" s="41"/>
      <c r="B45" s="60">
        <v>34</v>
      </c>
      <c r="C45" s="36">
        <v>34</v>
      </c>
      <c r="D45" s="36">
        <f t="shared" si="0"/>
        <v>0.28570000000000001</v>
      </c>
      <c r="E45" s="63">
        <f t="shared" si="1"/>
        <v>4.0906669474127497</v>
      </c>
      <c r="G45" s="165">
        <v>34</v>
      </c>
      <c r="H45" s="8">
        <v>34</v>
      </c>
      <c r="I45" s="36">
        <f t="shared" si="2"/>
        <v>0.28570000000000001</v>
      </c>
      <c r="J45" s="63">
        <f t="shared" si="3"/>
        <v>4.2435759656802352</v>
      </c>
      <c r="L45" s="60">
        <v>34</v>
      </c>
      <c r="M45" s="36">
        <v>34</v>
      </c>
      <c r="N45" s="36">
        <f t="shared" si="4"/>
        <v>0.28570000000000001</v>
      </c>
      <c r="O45" s="63">
        <f t="shared" si="5"/>
        <v>4.2435759656802352</v>
      </c>
      <c r="Q45" s="60">
        <v>34</v>
      </c>
      <c r="R45" s="36">
        <v>34</v>
      </c>
      <c r="S45" s="36">
        <f t="shared" si="6"/>
        <v>0.28570000000000001</v>
      </c>
      <c r="T45" s="63">
        <f t="shared" si="7"/>
        <v>4.0906669474127497</v>
      </c>
      <c r="V45" s="165">
        <v>34</v>
      </c>
      <c r="W45" s="8">
        <v>34</v>
      </c>
      <c r="X45" s="8">
        <f t="shared" si="8"/>
        <v>0.28570000000000001</v>
      </c>
      <c r="Y45" s="169">
        <f t="shared" si="9"/>
        <v>3.6784386194778733</v>
      </c>
    </row>
    <row r="46" spans="1:34" x14ac:dyDescent="0.35">
      <c r="A46" s="41"/>
      <c r="B46" s="60">
        <v>35</v>
      </c>
      <c r="C46" s="36">
        <v>35</v>
      </c>
      <c r="D46" s="36">
        <f t="shared" si="0"/>
        <v>0.28570000000000001</v>
      </c>
      <c r="E46" s="63">
        <f t="shared" si="1"/>
        <v>4.2109806811601835</v>
      </c>
      <c r="G46" s="60">
        <v>35</v>
      </c>
      <c r="H46" s="36">
        <v>35</v>
      </c>
      <c r="I46" s="36">
        <f t="shared" si="2"/>
        <v>0.28570000000000001</v>
      </c>
      <c r="J46" s="63">
        <f t="shared" si="3"/>
        <v>4.3683870234943605</v>
      </c>
      <c r="L46" s="60">
        <v>35</v>
      </c>
      <c r="M46" s="36">
        <v>35</v>
      </c>
      <c r="N46" s="36">
        <f t="shared" si="4"/>
        <v>0.28570000000000001</v>
      </c>
      <c r="O46" s="63">
        <f t="shared" si="5"/>
        <v>4.3683870234943605</v>
      </c>
      <c r="Q46" s="60">
        <v>35</v>
      </c>
      <c r="R46" s="36">
        <v>35</v>
      </c>
      <c r="S46" s="36">
        <f t="shared" si="6"/>
        <v>0.28570000000000001</v>
      </c>
      <c r="T46" s="63">
        <f t="shared" si="7"/>
        <v>4.2109806811601835</v>
      </c>
      <c r="V46" s="165">
        <v>35</v>
      </c>
      <c r="W46" s="8">
        <v>35</v>
      </c>
      <c r="X46" s="8">
        <f t="shared" si="8"/>
        <v>0.28570000000000001</v>
      </c>
      <c r="Y46" s="169">
        <f t="shared" si="9"/>
        <v>3.7866279906389875</v>
      </c>
    </row>
    <row r="47" spans="1:34" x14ac:dyDescent="0.35">
      <c r="A47" s="41"/>
      <c r="B47" s="60">
        <v>36</v>
      </c>
      <c r="C47" s="36">
        <v>36</v>
      </c>
      <c r="D47" s="36">
        <f t="shared" si="0"/>
        <v>0.28570000000000001</v>
      </c>
      <c r="E47" s="63">
        <f t="shared" si="1"/>
        <v>4.3312944149076165</v>
      </c>
      <c r="G47" s="60">
        <v>36</v>
      </c>
      <c r="H47" s="36">
        <v>36</v>
      </c>
      <c r="I47" s="36">
        <f t="shared" si="2"/>
        <v>0.28570000000000001</v>
      </c>
      <c r="J47" s="63">
        <f t="shared" si="3"/>
        <v>4.4931980813084849</v>
      </c>
      <c r="L47" s="60">
        <v>36</v>
      </c>
      <c r="M47" s="36">
        <v>36</v>
      </c>
      <c r="N47" s="36">
        <f t="shared" si="4"/>
        <v>0.28570000000000001</v>
      </c>
      <c r="O47" s="63">
        <f t="shared" si="5"/>
        <v>4.4931980813084849</v>
      </c>
      <c r="Q47" s="60">
        <v>36</v>
      </c>
      <c r="R47" s="36">
        <v>36</v>
      </c>
      <c r="S47" s="36">
        <f t="shared" si="6"/>
        <v>0.28570000000000001</v>
      </c>
      <c r="T47" s="63">
        <f t="shared" si="7"/>
        <v>4.3312944149076165</v>
      </c>
      <c r="V47" s="165">
        <v>36</v>
      </c>
      <c r="W47" s="8">
        <v>36</v>
      </c>
      <c r="X47" s="8">
        <f t="shared" si="8"/>
        <v>0.28570000000000001</v>
      </c>
      <c r="Y47" s="169">
        <f t="shared" si="9"/>
        <v>3.8948173618001012</v>
      </c>
    </row>
    <row r="48" spans="1:34" x14ac:dyDescent="0.35">
      <c r="A48" s="41"/>
      <c r="B48" s="60">
        <v>37</v>
      </c>
      <c r="C48" s="36">
        <v>37</v>
      </c>
      <c r="D48" s="36">
        <f t="shared" si="0"/>
        <v>0.28570000000000001</v>
      </c>
      <c r="E48" s="63">
        <f t="shared" si="1"/>
        <v>4.4516081486550503</v>
      </c>
      <c r="G48" s="60">
        <v>37</v>
      </c>
      <c r="H48" s="36">
        <v>37</v>
      </c>
      <c r="I48" s="36">
        <f t="shared" si="2"/>
        <v>0.28570000000000001</v>
      </c>
      <c r="J48" s="63">
        <f t="shared" si="3"/>
        <v>4.6180091391226092</v>
      </c>
      <c r="L48" s="60">
        <v>37</v>
      </c>
      <c r="M48" s="36">
        <v>37</v>
      </c>
      <c r="N48" s="36">
        <f t="shared" si="4"/>
        <v>0.28570000000000001</v>
      </c>
      <c r="O48" s="63">
        <f t="shared" si="5"/>
        <v>4.6180091391226092</v>
      </c>
      <c r="Q48" s="60">
        <v>37</v>
      </c>
      <c r="R48" s="36">
        <v>37</v>
      </c>
      <c r="S48" s="36">
        <f t="shared" si="6"/>
        <v>0.28570000000000001</v>
      </c>
      <c r="T48" s="63">
        <f t="shared" si="7"/>
        <v>4.4516081486550503</v>
      </c>
      <c r="V48" s="165">
        <v>37</v>
      </c>
      <c r="W48" s="8">
        <v>37</v>
      </c>
      <c r="X48" s="8">
        <f t="shared" si="8"/>
        <v>0.28570000000000001</v>
      </c>
      <c r="Y48" s="169">
        <f t="shared" si="9"/>
        <v>4.0030067329612153</v>
      </c>
    </row>
    <row r="49" spans="1:25" x14ac:dyDescent="0.35">
      <c r="A49" s="41"/>
      <c r="B49" s="60">
        <v>38</v>
      </c>
      <c r="C49" s="36">
        <v>38</v>
      </c>
      <c r="D49" s="36">
        <f t="shared" si="0"/>
        <v>0.28570000000000001</v>
      </c>
      <c r="E49" s="63">
        <f t="shared" si="1"/>
        <v>4.571921882402485</v>
      </c>
      <c r="G49" s="60">
        <v>38</v>
      </c>
      <c r="H49" s="36">
        <v>38</v>
      </c>
      <c r="I49" s="36">
        <f t="shared" si="2"/>
        <v>0.28570000000000001</v>
      </c>
      <c r="J49" s="63">
        <f t="shared" si="3"/>
        <v>4.7428201969367336</v>
      </c>
      <c r="L49" s="60">
        <v>38</v>
      </c>
      <c r="M49" s="36">
        <v>38</v>
      </c>
      <c r="N49" s="36">
        <f t="shared" si="4"/>
        <v>0.28570000000000001</v>
      </c>
      <c r="O49" s="63">
        <f t="shared" si="5"/>
        <v>4.7428201969367336</v>
      </c>
      <c r="Q49" s="60">
        <v>38</v>
      </c>
      <c r="R49" s="36">
        <v>38</v>
      </c>
      <c r="S49" s="36">
        <f t="shared" si="6"/>
        <v>0.28570000000000001</v>
      </c>
      <c r="T49" s="63">
        <f t="shared" si="7"/>
        <v>4.571921882402485</v>
      </c>
      <c r="V49" s="165">
        <v>38</v>
      </c>
      <c r="W49" s="8">
        <v>38</v>
      </c>
      <c r="X49" s="8">
        <f t="shared" si="8"/>
        <v>0.28570000000000001</v>
      </c>
      <c r="Y49" s="169">
        <f t="shared" si="9"/>
        <v>4.1111961041223291</v>
      </c>
    </row>
    <row r="50" spans="1:25" x14ac:dyDescent="0.35">
      <c r="A50" s="41"/>
      <c r="B50" s="60">
        <v>39</v>
      </c>
      <c r="C50" s="36">
        <v>39</v>
      </c>
      <c r="D50" s="36">
        <f t="shared" si="0"/>
        <v>0.28570000000000001</v>
      </c>
      <c r="E50" s="63">
        <f t="shared" si="1"/>
        <v>4.6922356161499179</v>
      </c>
      <c r="G50" s="60">
        <v>39</v>
      </c>
      <c r="H50" s="36">
        <v>39</v>
      </c>
      <c r="I50" s="36">
        <f t="shared" si="2"/>
        <v>0.28570000000000001</v>
      </c>
      <c r="J50" s="63">
        <f t="shared" si="3"/>
        <v>4.8676312547508589</v>
      </c>
      <c r="L50" s="60">
        <v>39</v>
      </c>
      <c r="M50" s="36">
        <v>39</v>
      </c>
      <c r="N50" s="36">
        <f t="shared" si="4"/>
        <v>0.28570000000000001</v>
      </c>
      <c r="O50" s="63">
        <f t="shared" si="5"/>
        <v>4.8676312547508589</v>
      </c>
      <c r="Q50" s="60">
        <v>39</v>
      </c>
      <c r="R50" s="36">
        <v>39</v>
      </c>
      <c r="S50" s="36">
        <f t="shared" si="6"/>
        <v>0.28570000000000001</v>
      </c>
      <c r="T50" s="63">
        <f t="shared" si="7"/>
        <v>4.6922356161499179</v>
      </c>
      <c r="V50" s="165">
        <v>39</v>
      </c>
      <c r="W50" s="8">
        <v>39</v>
      </c>
      <c r="X50" s="8">
        <f t="shared" si="8"/>
        <v>0.28570000000000001</v>
      </c>
      <c r="Y50" s="169">
        <f t="shared" si="9"/>
        <v>4.2193854752834437</v>
      </c>
    </row>
    <row r="51" spans="1:25" x14ac:dyDescent="0.35">
      <c r="A51" s="41"/>
      <c r="B51" s="60">
        <v>40</v>
      </c>
      <c r="C51" s="36">
        <v>40</v>
      </c>
      <c r="D51" s="36">
        <f t="shared" si="0"/>
        <v>0.28570000000000001</v>
      </c>
      <c r="E51" s="63">
        <f t="shared" si="1"/>
        <v>4.8125493498973526</v>
      </c>
      <c r="G51" s="60">
        <v>40</v>
      </c>
      <c r="H51" s="36">
        <v>40</v>
      </c>
      <c r="I51" s="36">
        <f t="shared" si="2"/>
        <v>0.28570000000000001</v>
      </c>
      <c r="J51" s="63">
        <f t="shared" si="3"/>
        <v>4.9924423125649833</v>
      </c>
      <c r="L51" s="60">
        <v>40</v>
      </c>
      <c r="M51" s="36">
        <v>40</v>
      </c>
      <c r="N51" s="36">
        <f t="shared" si="4"/>
        <v>0.28570000000000001</v>
      </c>
      <c r="O51" s="63">
        <f t="shared" si="5"/>
        <v>4.9924423125649833</v>
      </c>
      <c r="Q51" s="60">
        <v>40</v>
      </c>
      <c r="R51" s="36">
        <v>40</v>
      </c>
      <c r="S51" s="36">
        <f t="shared" si="6"/>
        <v>0.28570000000000001</v>
      </c>
      <c r="T51" s="63">
        <f t="shared" si="7"/>
        <v>4.8125493498973526</v>
      </c>
      <c r="V51" s="164">
        <v>40</v>
      </c>
      <c r="W51" s="40">
        <v>40</v>
      </c>
      <c r="X51" s="8">
        <f t="shared" si="8"/>
        <v>0.28570000000000001</v>
      </c>
      <c r="Y51" s="81">
        <f t="shared" si="9"/>
        <v>4.3275748464445574</v>
      </c>
    </row>
    <row r="52" spans="1:25" x14ac:dyDescent="0.35">
      <c r="A52" s="41"/>
      <c r="B52" s="60">
        <v>41</v>
      </c>
      <c r="C52" s="36">
        <v>41</v>
      </c>
      <c r="D52" s="36">
        <f t="shared" si="0"/>
        <v>0.28570000000000001</v>
      </c>
      <c r="E52" s="63">
        <f t="shared" si="1"/>
        <v>4.9328630836447864</v>
      </c>
      <c r="G52" s="60">
        <v>41</v>
      </c>
      <c r="H52" s="36">
        <v>41</v>
      </c>
      <c r="I52" s="36">
        <f t="shared" si="2"/>
        <v>0.28570000000000001</v>
      </c>
      <c r="J52" s="63">
        <f t="shared" si="3"/>
        <v>5.1172533703791085</v>
      </c>
      <c r="L52" s="164">
        <v>41</v>
      </c>
      <c r="M52" s="40">
        <v>41</v>
      </c>
      <c r="N52" s="36">
        <f t="shared" si="4"/>
        <v>0.28570000000000001</v>
      </c>
      <c r="O52" s="81">
        <f t="shared" si="5"/>
        <v>5.1172533703791085</v>
      </c>
      <c r="Q52" s="164">
        <v>41</v>
      </c>
      <c r="R52" s="40">
        <v>41</v>
      </c>
      <c r="S52" s="36">
        <f t="shared" si="6"/>
        <v>0.28570000000000001</v>
      </c>
      <c r="T52" s="81">
        <f t="shared" si="7"/>
        <v>4.9328630836447864</v>
      </c>
      <c r="V52" s="165">
        <v>41</v>
      </c>
      <c r="W52" s="8">
        <v>37</v>
      </c>
      <c r="X52" s="8">
        <f t="shared" si="8"/>
        <v>0.28570000000000001</v>
      </c>
      <c r="Y52" s="169">
        <f t="shared" si="9"/>
        <v>4.0030067329612153</v>
      </c>
    </row>
    <row r="53" spans="1:25" x14ac:dyDescent="0.35">
      <c r="A53" s="41"/>
      <c r="B53" s="60">
        <v>42</v>
      </c>
      <c r="C53" s="36">
        <v>42</v>
      </c>
      <c r="D53" s="36">
        <f t="shared" si="0"/>
        <v>0.28570000000000001</v>
      </c>
      <c r="E53" s="63">
        <f t="shared" si="1"/>
        <v>5.0531768173922202</v>
      </c>
      <c r="G53" s="60">
        <v>42</v>
      </c>
      <c r="H53" s="36">
        <v>42</v>
      </c>
      <c r="I53" s="36">
        <f t="shared" si="2"/>
        <v>0.28570000000000001</v>
      </c>
      <c r="J53" s="63">
        <f t="shared" si="3"/>
        <v>5.242064428193232</v>
      </c>
      <c r="L53" s="60">
        <v>42</v>
      </c>
      <c r="M53" s="8">
        <v>30</v>
      </c>
      <c r="N53" s="36">
        <f t="shared" si="4"/>
        <v>0.28570000000000001</v>
      </c>
      <c r="O53" s="63">
        <f t="shared" si="5"/>
        <v>3.7443317344237377</v>
      </c>
      <c r="Q53" s="60">
        <v>42</v>
      </c>
      <c r="R53" s="36">
        <v>22</v>
      </c>
      <c r="S53" s="36">
        <f t="shared" si="6"/>
        <v>0.28570000000000001</v>
      </c>
      <c r="T53" s="63">
        <f t="shared" si="7"/>
        <v>2.6469021424435439</v>
      </c>
      <c r="V53" s="165">
        <v>42</v>
      </c>
      <c r="W53" s="8">
        <v>32</v>
      </c>
      <c r="X53" s="8">
        <f t="shared" si="8"/>
        <v>0.28570000000000001</v>
      </c>
      <c r="Y53" s="169">
        <f t="shared" si="9"/>
        <v>3.4620598771556454</v>
      </c>
    </row>
    <row r="54" spans="1:25" x14ac:dyDescent="0.35">
      <c r="A54" s="41"/>
      <c r="B54" s="60">
        <v>43</v>
      </c>
      <c r="C54" s="36">
        <v>43</v>
      </c>
      <c r="D54" s="36">
        <f t="shared" si="0"/>
        <v>0.28570000000000001</v>
      </c>
      <c r="E54" s="63">
        <f t="shared" si="1"/>
        <v>5.1734905511396532</v>
      </c>
      <c r="G54" s="165">
        <v>43</v>
      </c>
      <c r="H54" s="8">
        <v>43</v>
      </c>
      <c r="I54" s="36">
        <f t="shared" si="2"/>
        <v>0.28570000000000001</v>
      </c>
      <c r="J54" s="63">
        <f t="shared" si="3"/>
        <v>5.3668754860073573</v>
      </c>
      <c r="L54" s="165">
        <v>43</v>
      </c>
      <c r="M54" s="8">
        <v>29</v>
      </c>
      <c r="N54" s="36">
        <f t="shared" si="4"/>
        <v>0.28570000000000001</v>
      </c>
      <c r="O54" s="63">
        <f t="shared" si="5"/>
        <v>3.6195206766096129</v>
      </c>
      <c r="Q54" s="60">
        <v>43</v>
      </c>
      <c r="R54" s="36">
        <v>19</v>
      </c>
      <c r="S54" s="36">
        <f t="shared" si="6"/>
        <v>0.28570000000000001</v>
      </c>
      <c r="T54" s="63">
        <f t="shared" si="7"/>
        <v>2.2859609412012425</v>
      </c>
      <c r="V54" s="165">
        <v>43</v>
      </c>
      <c r="W54" s="8">
        <v>24</v>
      </c>
      <c r="X54" s="8">
        <f t="shared" si="8"/>
        <v>0.28570000000000001</v>
      </c>
      <c r="Y54" s="169">
        <f t="shared" si="9"/>
        <v>2.596544907866734</v>
      </c>
    </row>
    <row r="55" spans="1:25" ht="15" thickBot="1" x14ac:dyDescent="0.4">
      <c r="A55" s="41"/>
      <c r="B55" s="60">
        <v>44</v>
      </c>
      <c r="C55" s="36">
        <v>44</v>
      </c>
      <c r="D55" s="36">
        <f t="shared" si="0"/>
        <v>0.28570000000000001</v>
      </c>
      <c r="E55" s="63">
        <f t="shared" si="1"/>
        <v>5.2938042848870879</v>
      </c>
      <c r="G55" s="165">
        <v>44</v>
      </c>
      <c r="H55" s="8">
        <v>44</v>
      </c>
      <c r="I55" s="36">
        <f t="shared" si="2"/>
        <v>0.28570000000000001</v>
      </c>
      <c r="J55" s="63">
        <f t="shared" si="3"/>
        <v>5.4916865438214817</v>
      </c>
      <c r="L55" s="82">
        <v>44</v>
      </c>
      <c r="M55" s="167">
        <v>26</v>
      </c>
      <c r="N55" s="36">
        <f t="shared" si="4"/>
        <v>0.28570000000000001</v>
      </c>
      <c r="O55" s="83">
        <f t="shared" si="5"/>
        <v>3.2450875031672393</v>
      </c>
      <c r="Q55" s="82">
        <v>44</v>
      </c>
      <c r="R55" s="122">
        <v>14</v>
      </c>
      <c r="S55" s="36">
        <f t="shared" si="6"/>
        <v>0.28570000000000001</v>
      </c>
      <c r="T55" s="83">
        <f t="shared" si="7"/>
        <v>1.6843922724640732</v>
      </c>
      <c r="V55" s="165">
        <v>44</v>
      </c>
      <c r="W55" s="8">
        <v>25</v>
      </c>
      <c r="X55" s="8">
        <f t="shared" si="8"/>
        <v>0.28570000000000001</v>
      </c>
      <c r="Y55" s="169">
        <f t="shared" si="9"/>
        <v>2.7047342790278481</v>
      </c>
    </row>
    <row r="56" spans="1:25" ht="15" thickBot="1" x14ac:dyDescent="0.4">
      <c r="A56" s="41"/>
      <c r="B56" s="60">
        <v>45</v>
      </c>
      <c r="C56" s="36">
        <v>45</v>
      </c>
      <c r="D56" s="36">
        <f t="shared" si="0"/>
        <v>0.28570000000000001</v>
      </c>
      <c r="E56" s="63">
        <f t="shared" si="1"/>
        <v>5.4141180186345208</v>
      </c>
      <c r="G56" s="165">
        <v>45</v>
      </c>
      <c r="H56" s="8">
        <v>22</v>
      </c>
      <c r="I56" s="36">
        <f t="shared" si="2"/>
        <v>0.28570000000000001</v>
      </c>
      <c r="J56" s="63">
        <f t="shared" si="3"/>
        <v>2.7458432719107408</v>
      </c>
      <c r="L56" s="41"/>
      <c r="M56" s="41"/>
      <c r="N56" s="41"/>
      <c r="O56" s="42"/>
      <c r="Q56" s="41"/>
      <c r="R56" s="41"/>
      <c r="S56" s="41"/>
      <c r="T56" s="43"/>
      <c r="V56" s="166">
        <v>45</v>
      </c>
      <c r="W56" s="167">
        <v>24</v>
      </c>
      <c r="X56" s="8">
        <f t="shared" si="8"/>
        <v>0.28570000000000001</v>
      </c>
      <c r="Y56" s="170">
        <f t="shared" si="9"/>
        <v>2.596544907866734</v>
      </c>
    </row>
    <row r="57" spans="1:25" x14ac:dyDescent="0.35">
      <c r="A57" s="41"/>
      <c r="B57" s="60">
        <v>46</v>
      </c>
      <c r="C57" s="36">
        <v>46</v>
      </c>
      <c r="D57" s="36">
        <f t="shared" si="0"/>
        <v>0.28570000000000001</v>
      </c>
      <c r="E57" s="63">
        <f t="shared" si="1"/>
        <v>5.5344317523819555</v>
      </c>
      <c r="G57" s="165">
        <v>46</v>
      </c>
      <c r="H57" s="8">
        <v>24</v>
      </c>
      <c r="I57" s="36">
        <f t="shared" si="2"/>
        <v>0.28570000000000001</v>
      </c>
      <c r="J57" s="63">
        <f t="shared" si="3"/>
        <v>2.9954653875389901</v>
      </c>
      <c r="L57" s="41"/>
      <c r="M57" s="41"/>
      <c r="N57" s="41"/>
      <c r="O57" s="42"/>
      <c r="Q57" s="41"/>
      <c r="R57" s="41"/>
      <c r="S57" s="41"/>
      <c r="T57" s="43"/>
      <c r="Y57" s="68"/>
    </row>
    <row r="58" spans="1:25" x14ac:dyDescent="0.35">
      <c r="A58" s="41"/>
      <c r="B58" s="60">
        <v>47</v>
      </c>
      <c r="C58" s="36">
        <v>47</v>
      </c>
      <c r="D58" s="36">
        <f t="shared" si="0"/>
        <v>0.28570000000000001</v>
      </c>
      <c r="E58" s="63">
        <f t="shared" si="1"/>
        <v>5.6547454861293884</v>
      </c>
      <c r="G58" s="165">
        <v>47</v>
      </c>
      <c r="H58" s="8">
        <v>23</v>
      </c>
      <c r="I58" s="36">
        <f t="shared" si="2"/>
        <v>0.28570000000000001</v>
      </c>
      <c r="J58" s="63">
        <f t="shared" si="3"/>
        <v>2.8706543297248652</v>
      </c>
      <c r="L58" s="41"/>
      <c r="M58" s="41"/>
      <c r="N58" s="41"/>
      <c r="O58" s="42"/>
      <c r="Q58" s="41"/>
      <c r="R58" s="41"/>
      <c r="S58" s="41"/>
      <c r="T58" s="43"/>
    </row>
    <row r="59" spans="1:25" x14ac:dyDescent="0.35">
      <c r="A59" s="41"/>
      <c r="B59" s="164">
        <v>48</v>
      </c>
      <c r="C59" s="40">
        <v>48</v>
      </c>
      <c r="D59" s="36">
        <f t="shared" si="0"/>
        <v>0.28570000000000001</v>
      </c>
      <c r="E59" s="81">
        <f t="shared" si="1"/>
        <v>5.7750592198768231</v>
      </c>
      <c r="G59" s="164">
        <v>48</v>
      </c>
      <c r="H59" s="40">
        <v>48</v>
      </c>
      <c r="I59" s="36">
        <f t="shared" si="2"/>
        <v>0.28570000000000001</v>
      </c>
      <c r="J59" s="81">
        <f t="shared" si="3"/>
        <v>5.9909307750779801</v>
      </c>
      <c r="L59" s="41"/>
      <c r="M59" s="41"/>
      <c r="N59" s="41"/>
      <c r="O59" s="42"/>
      <c r="Q59" s="41"/>
      <c r="R59" s="41"/>
      <c r="S59" s="41"/>
      <c r="T59" s="43"/>
    </row>
    <row r="60" spans="1:25" x14ac:dyDescent="0.35">
      <c r="A60" s="41"/>
      <c r="B60" s="60">
        <v>49</v>
      </c>
      <c r="C60" s="36">
        <v>30</v>
      </c>
      <c r="D60" s="36">
        <f t="shared" si="0"/>
        <v>0.28570000000000001</v>
      </c>
      <c r="E60" s="63">
        <f t="shared" si="1"/>
        <v>3.6094120124230145</v>
      </c>
      <c r="G60" s="165">
        <v>49</v>
      </c>
      <c r="H60" s="8">
        <v>14</v>
      </c>
      <c r="I60" s="36">
        <f t="shared" si="2"/>
        <v>0.28570000000000001</v>
      </c>
      <c r="J60" s="63">
        <f t="shared" si="3"/>
        <v>1.747354809397744</v>
      </c>
      <c r="L60" s="41"/>
      <c r="M60" s="41"/>
      <c r="N60" s="41"/>
      <c r="O60" s="45"/>
      <c r="Q60" s="41"/>
      <c r="R60" s="41"/>
      <c r="S60" s="41"/>
      <c r="T60" s="43"/>
    </row>
    <row r="61" spans="1:25" x14ac:dyDescent="0.35">
      <c r="A61" s="41"/>
      <c r="B61" s="60">
        <v>50</v>
      </c>
      <c r="C61" s="36">
        <v>31</v>
      </c>
      <c r="D61" s="36">
        <f t="shared" si="0"/>
        <v>0.28570000000000001</v>
      </c>
      <c r="E61" s="63">
        <f t="shared" si="1"/>
        <v>3.7297257461704478</v>
      </c>
      <c r="G61" s="165">
        <v>50</v>
      </c>
      <c r="H61" s="8">
        <v>14</v>
      </c>
      <c r="I61" s="36">
        <f t="shared" si="2"/>
        <v>0.28570000000000001</v>
      </c>
      <c r="J61" s="63">
        <f t="shared" si="3"/>
        <v>1.747354809397744</v>
      </c>
      <c r="L61" s="41"/>
      <c r="M61" s="41"/>
      <c r="N61" s="41"/>
      <c r="O61" s="42"/>
      <c r="Q61" s="41"/>
      <c r="R61" s="41"/>
      <c r="S61" s="41"/>
      <c r="T61" s="43"/>
    </row>
    <row r="62" spans="1:25" ht="15" thickBot="1" x14ac:dyDescent="0.4">
      <c r="A62" s="41"/>
      <c r="B62" s="60">
        <v>51</v>
      </c>
      <c r="C62" s="36">
        <v>32</v>
      </c>
      <c r="D62" s="36">
        <f t="shared" si="0"/>
        <v>0.28570000000000001</v>
      </c>
      <c r="E62" s="63">
        <f t="shared" si="1"/>
        <v>3.8500394799178816</v>
      </c>
      <c r="G62" s="166">
        <v>51</v>
      </c>
      <c r="H62" s="167">
        <v>14</v>
      </c>
      <c r="I62" s="36">
        <f t="shared" si="2"/>
        <v>0.28570000000000001</v>
      </c>
      <c r="J62" s="83">
        <f t="shared" si="3"/>
        <v>1.747354809397744</v>
      </c>
      <c r="L62" s="41"/>
      <c r="M62" s="41"/>
      <c r="N62" s="41"/>
      <c r="O62" s="42"/>
      <c r="Q62" s="41"/>
      <c r="R62" s="41"/>
      <c r="S62" s="41"/>
      <c r="T62" s="43"/>
    </row>
    <row r="63" spans="1:25" ht="15" thickBot="1" x14ac:dyDescent="0.4">
      <c r="A63" s="41"/>
      <c r="B63" s="82">
        <v>52</v>
      </c>
      <c r="C63" s="122">
        <v>33</v>
      </c>
      <c r="D63" s="36">
        <f t="shared" si="0"/>
        <v>0.28570000000000001</v>
      </c>
      <c r="E63" s="83">
        <f t="shared" si="1"/>
        <v>3.9703532136653155</v>
      </c>
      <c r="G63" s="41"/>
      <c r="H63" s="41"/>
      <c r="I63" s="41"/>
      <c r="J63" s="42"/>
      <c r="L63" s="41"/>
      <c r="M63" s="41"/>
      <c r="N63" s="41"/>
      <c r="O63" s="42"/>
      <c r="Q63" s="41"/>
      <c r="R63" s="41"/>
      <c r="S63" s="41"/>
      <c r="T63" s="43"/>
    </row>
    <row r="64" spans="1:25" x14ac:dyDescent="0.35">
      <c r="A64" s="41"/>
      <c r="B64" s="41"/>
      <c r="C64" s="41"/>
      <c r="D64" s="41"/>
      <c r="E64" s="42"/>
      <c r="G64" s="41"/>
      <c r="H64" s="41"/>
      <c r="I64" s="41"/>
      <c r="J64" s="43"/>
      <c r="L64" s="43"/>
      <c r="M64" s="43"/>
      <c r="N64" s="43"/>
      <c r="O64" s="41"/>
      <c r="Q64" s="41"/>
      <c r="R64" s="41"/>
      <c r="S64" s="41"/>
      <c r="T64" s="43"/>
      <c r="V64" s="43"/>
      <c r="W64" s="43"/>
    </row>
    <row r="65" spans="1:25" x14ac:dyDescent="0.35">
      <c r="A65" s="41"/>
      <c r="B65" s="47"/>
      <c r="C65" s="47"/>
      <c r="D65" s="47"/>
      <c r="E65" s="48"/>
      <c r="F65" s="49"/>
      <c r="G65" s="41"/>
      <c r="H65" s="41"/>
      <c r="I65" s="41"/>
      <c r="J65" s="43"/>
      <c r="L65" s="43"/>
      <c r="M65" s="43"/>
      <c r="N65" s="43"/>
      <c r="O65" s="41"/>
    </row>
    <row r="66" spans="1:25" ht="15" thickBot="1" x14ac:dyDescent="0.4">
      <c r="A66" s="41"/>
      <c r="B66" s="47"/>
      <c r="C66" s="47"/>
      <c r="D66" s="47"/>
      <c r="E66" s="48"/>
      <c r="F66" s="47"/>
      <c r="G66" s="41"/>
      <c r="H66" s="41"/>
      <c r="I66" s="41"/>
      <c r="J66" s="41"/>
      <c r="K66" s="41"/>
      <c r="L66" s="71"/>
      <c r="M66" s="71"/>
      <c r="N66" s="71"/>
      <c r="O66" s="71"/>
      <c r="P66" s="41"/>
      <c r="Q66" s="71"/>
      <c r="R66" s="71"/>
      <c r="S66" s="71"/>
      <c r="T66" s="71"/>
      <c r="U66" s="41"/>
      <c r="V66" s="76"/>
      <c r="W66" s="76"/>
      <c r="X66" s="76"/>
      <c r="Y66" s="76"/>
    </row>
    <row r="67" spans="1:25" x14ac:dyDescent="0.35">
      <c r="A67" s="41"/>
      <c r="B67" s="84" t="s">
        <v>39</v>
      </c>
      <c r="C67" s="143">
        <v>137</v>
      </c>
      <c r="D67" s="144" t="s">
        <v>5</v>
      </c>
      <c r="E67" s="145">
        <f>3.14*((C68/2)^2)</f>
        <v>2374.625</v>
      </c>
      <c r="F67" s="41"/>
      <c r="G67" s="156" t="s">
        <v>39</v>
      </c>
      <c r="H67" s="157">
        <v>139</v>
      </c>
      <c r="I67" s="158" t="s">
        <v>5</v>
      </c>
      <c r="J67" s="145">
        <f>3.14*((H68/2)^2)</f>
        <v>2461.7600000000002</v>
      </c>
      <c r="K67" s="41"/>
      <c r="L67" s="84" t="s">
        <v>39</v>
      </c>
      <c r="M67" s="143">
        <v>142</v>
      </c>
      <c r="N67" s="144" t="s">
        <v>5</v>
      </c>
      <c r="O67" s="145">
        <f>3.14*((M68/2)^2)</f>
        <v>2550.4650000000001</v>
      </c>
      <c r="P67" s="41"/>
      <c r="Q67" s="84" t="s">
        <v>39</v>
      </c>
      <c r="R67" s="143">
        <v>135</v>
      </c>
      <c r="S67" s="144" t="s">
        <v>5</v>
      </c>
      <c r="T67" s="145">
        <f>3.14*((R68/2)^2)</f>
        <v>2289.06</v>
      </c>
      <c r="U67" s="41"/>
      <c r="V67" s="84" t="s">
        <v>39</v>
      </c>
      <c r="W67" s="143">
        <v>135</v>
      </c>
      <c r="X67" s="144" t="s">
        <v>5</v>
      </c>
      <c r="Y67" s="145">
        <f>3.14*((W68/2)^2)</f>
        <v>2289.06</v>
      </c>
    </row>
    <row r="68" spans="1:25" ht="15" thickBot="1" x14ac:dyDescent="0.4">
      <c r="A68" s="41"/>
      <c r="B68" s="146" t="s">
        <v>19</v>
      </c>
      <c r="C68" s="79">
        <v>55</v>
      </c>
      <c r="D68" s="141" t="s">
        <v>40</v>
      </c>
      <c r="E68" s="147">
        <f>C68^2*C67</f>
        <v>414425</v>
      </c>
      <c r="F68" s="41"/>
      <c r="G68" s="159" t="s">
        <v>19</v>
      </c>
      <c r="H68" s="155">
        <v>56</v>
      </c>
      <c r="I68" s="154" t="s">
        <v>40</v>
      </c>
      <c r="J68" s="160">
        <f>H68^2*H67</f>
        <v>435904</v>
      </c>
      <c r="K68" s="41"/>
      <c r="L68" s="148" t="s">
        <v>19</v>
      </c>
      <c r="M68" s="150">
        <v>57</v>
      </c>
      <c r="N68" s="210" t="s">
        <v>40</v>
      </c>
      <c r="O68" s="211">
        <f>M68^2*M67</f>
        <v>461358</v>
      </c>
      <c r="P68" s="41"/>
      <c r="Q68" s="146" t="s">
        <v>19</v>
      </c>
      <c r="R68" s="79">
        <v>54</v>
      </c>
      <c r="S68" s="141" t="s">
        <v>40</v>
      </c>
      <c r="T68" s="147">
        <f>R68^2*R67</f>
        <v>393660</v>
      </c>
      <c r="U68" s="41"/>
      <c r="V68" s="146" t="s">
        <v>19</v>
      </c>
      <c r="W68" s="79">
        <v>54</v>
      </c>
      <c r="X68" s="141" t="s">
        <v>40</v>
      </c>
      <c r="Y68" s="147">
        <f>W68^2*W67</f>
        <v>393660</v>
      </c>
    </row>
    <row r="69" spans="1:25" ht="15" thickBot="1" x14ac:dyDescent="0.4">
      <c r="A69" s="41"/>
      <c r="B69" s="148" t="s">
        <v>41</v>
      </c>
      <c r="C69" s="149">
        <f>C67/C68</f>
        <v>2.4909090909090907</v>
      </c>
      <c r="D69" s="150"/>
      <c r="E69" s="151"/>
      <c r="F69" s="41"/>
      <c r="G69" s="161" t="s">
        <v>41</v>
      </c>
      <c r="H69" s="162">
        <f>H67/H68</f>
        <v>2.4821428571428572</v>
      </c>
      <c r="I69" s="162"/>
      <c r="J69" s="163"/>
      <c r="K69" s="41"/>
      <c r="L69" s="148" t="s">
        <v>41</v>
      </c>
      <c r="M69" s="150">
        <f>M67/M68</f>
        <v>2.4912280701754388</v>
      </c>
      <c r="N69" s="150"/>
      <c r="O69" s="151"/>
      <c r="P69" s="41"/>
      <c r="Q69" s="148" t="s">
        <v>41</v>
      </c>
      <c r="R69" s="150">
        <f>R67/R68</f>
        <v>2.5</v>
      </c>
      <c r="S69" s="150"/>
      <c r="T69" s="151"/>
      <c r="U69" s="41"/>
      <c r="V69" s="148" t="s">
        <v>41</v>
      </c>
      <c r="W69" s="150">
        <f>W67/W68</f>
        <v>2.5</v>
      </c>
      <c r="X69" s="150"/>
      <c r="Y69" s="151"/>
    </row>
    <row r="70" spans="1:25" ht="15" thickBot="1" x14ac:dyDescent="0.4">
      <c r="A70" s="41"/>
      <c r="B70" s="71"/>
      <c r="C70" s="71"/>
      <c r="D70" s="71"/>
      <c r="E70" s="71"/>
      <c r="F70" s="41"/>
      <c r="G70" s="71"/>
      <c r="H70" s="71"/>
      <c r="I70" s="71"/>
      <c r="J70" s="71"/>
      <c r="K70" s="41"/>
      <c r="L70" s="71"/>
      <c r="M70" s="71"/>
      <c r="N70" s="71"/>
      <c r="O70" s="71"/>
      <c r="P70" s="41"/>
      <c r="Q70" s="71"/>
      <c r="R70" s="71"/>
      <c r="S70" s="71"/>
      <c r="T70" s="71"/>
      <c r="U70" s="41"/>
      <c r="V70" s="171"/>
      <c r="W70" s="171"/>
      <c r="X70" s="171"/>
      <c r="Y70" s="171"/>
    </row>
    <row r="71" spans="1:25" x14ac:dyDescent="0.35">
      <c r="B71" s="288" t="s">
        <v>50</v>
      </c>
      <c r="C71" s="288"/>
      <c r="D71" s="288"/>
      <c r="E71" s="289" t="s">
        <v>43</v>
      </c>
      <c r="F71" s="152"/>
      <c r="G71" s="288" t="s">
        <v>51</v>
      </c>
      <c r="H71" s="288"/>
      <c r="I71" s="288"/>
      <c r="J71" s="289" t="s">
        <v>43</v>
      </c>
      <c r="K71" s="152"/>
      <c r="L71" s="288" t="s">
        <v>52</v>
      </c>
      <c r="M71" s="288"/>
      <c r="N71" s="288"/>
      <c r="O71" s="289" t="s">
        <v>43</v>
      </c>
      <c r="P71" s="152"/>
      <c r="Q71" s="288" t="s">
        <v>53</v>
      </c>
      <c r="R71" s="288"/>
      <c r="S71" s="288"/>
      <c r="T71" s="289" t="s">
        <v>43</v>
      </c>
      <c r="U71" s="152"/>
      <c r="V71" s="292" t="s">
        <v>54</v>
      </c>
      <c r="W71" s="293"/>
      <c r="X71" s="293"/>
      <c r="Y71" s="294" t="s">
        <v>43</v>
      </c>
    </row>
    <row r="72" spans="1:25" x14ac:dyDescent="0.35">
      <c r="B72" s="1" t="s">
        <v>0</v>
      </c>
      <c r="C72" s="1" t="s">
        <v>48</v>
      </c>
      <c r="D72" s="199" t="s">
        <v>131</v>
      </c>
      <c r="E72" s="289"/>
      <c r="G72" s="4" t="s">
        <v>0</v>
      </c>
      <c r="H72" s="4" t="s">
        <v>48</v>
      </c>
      <c r="I72" s="199" t="s">
        <v>131</v>
      </c>
      <c r="J72" s="289"/>
      <c r="L72" s="4" t="s">
        <v>0</v>
      </c>
      <c r="M72" s="4" t="s">
        <v>48</v>
      </c>
      <c r="N72" s="199" t="s">
        <v>131</v>
      </c>
      <c r="O72" s="289"/>
      <c r="Q72" s="4" t="s">
        <v>0</v>
      </c>
      <c r="R72" s="4" t="s">
        <v>48</v>
      </c>
      <c r="S72" s="199" t="s">
        <v>131</v>
      </c>
      <c r="T72" s="289"/>
      <c r="V72" s="35" t="s">
        <v>0</v>
      </c>
      <c r="W72" s="4" t="s">
        <v>48</v>
      </c>
      <c r="X72" s="4" t="s">
        <v>49</v>
      </c>
      <c r="Y72" s="284"/>
    </row>
    <row r="73" spans="1:25" x14ac:dyDescent="0.35">
      <c r="B73" s="127">
        <v>1</v>
      </c>
      <c r="C73" s="127">
        <v>1</v>
      </c>
      <c r="D73" s="127">
        <f>$N$4</f>
        <v>0.28570000000000001</v>
      </c>
      <c r="E73" s="61">
        <f>((C73/$E$67)*1000)*$N$4</f>
        <v>0.1203137337474338</v>
      </c>
      <c r="G73" s="56">
        <v>1</v>
      </c>
      <c r="H73" s="127">
        <v>1</v>
      </c>
      <c r="I73" s="56">
        <f>$N$4</f>
        <v>0.28570000000000001</v>
      </c>
      <c r="J73" s="61">
        <f>((H73/$J$67)*1000)*$N$4</f>
        <v>0.11605518003379696</v>
      </c>
      <c r="L73" s="56">
        <v>1</v>
      </c>
      <c r="M73" s="127">
        <v>1</v>
      </c>
      <c r="N73" s="56">
        <f>$N$4</f>
        <v>0.28570000000000001</v>
      </c>
      <c r="O73" s="61">
        <f>((M73/$O$67)*1000)*$N$4</f>
        <v>0.11201878873068243</v>
      </c>
      <c r="Q73" s="56">
        <v>1</v>
      </c>
      <c r="R73" s="127">
        <v>1</v>
      </c>
      <c r="S73" s="56">
        <f>$N$4</f>
        <v>0.28570000000000001</v>
      </c>
      <c r="T73" s="61">
        <f>((R73/$T$67)*1000)*$N$4</f>
        <v>0.12481105781412459</v>
      </c>
      <c r="V73" s="51">
        <v>1</v>
      </c>
      <c r="W73" s="127">
        <v>1</v>
      </c>
      <c r="X73" s="56">
        <f>$N$4</f>
        <v>0.28570000000000001</v>
      </c>
      <c r="Y73" s="63">
        <f>((W73/$Y$67)*1000)*$N$4</f>
        <v>0.12481105781412459</v>
      </c>
    </row>
    <row r="74" spans="1:25" x14ac:dyDescent="0.35">
      <c r="B74" s="127">
        <v>2</v>
      </c>
      <c r="C74" s="127">
        <v>2</v>
      </c>
      <c r="D74" s="127">
        <f t="shared" ref="D74:D109" si="10">$N$4</f>
        <v>0.28570000000000001</v>
      </c>
      <c r="E74" s="61">
        <f t="shared" ref="E74:E109" si="11">((C74/$E$67)*1000)*$N$4</f>
        <v>0.2406274674948676</v>
      </c>
      <c r="G74" s="56">
        <v>2</v>
      </c>
      <c r="H74" s="127">
        <v>2</v>
      </c>
      <c r="I74" s="56">
        <f t="shared" ref="I74:I102" si="12">$N$4</f>
        <v>0.28570000000000001</v>
      </c>
      <c r="J74" s="61">
        <f t="shared" ref="J74:J99" si="13">((H74/$J$67)*1000)*$N$4</f>
        <v>0.23211036006759392</v>
      </c>
      <c r="L74" s="56">
        <v>2</v>
      </c>
      <c r="M74" s="127">
        <v>2</v>
      </c>
      <c r="N74" s="56">
        <f t="shared" ref="N74:N114" si="14">$N$4</f>
        <v>0.28570000000000001</v>
      </c>
      <c r="O74" s="61">
        <f t="shared" ref="O74:O111" si="15">((M74/$O$67)*1000)*$N$4</f>
        <v>0.22403757746136485</v>
      </c>
      <c r="Q74" s="56">
        <v>2</v>
      </c>
      <c r="R74" s="127">
        <v>2</v>
      </c>
      <c r="S74" s="56">
        <f t="shared" ref="S74:S100" si="16">$N$4</f>
        <v>0.28570000000000001</v>
      </c>
      <c r="T74" s="61">
        <f t="shared" ref="T74:T97" si="17">((R74/$T$67)*1000)*$N$4</f>
        <v>0.24962211562824918</v>
      </c>
      <c r="V74" s="51">
        <v>2</v>
      </c>
      <c r="W74" s="127">
        <v>2</v>
      </c>
      <c r="X74" s="56">
        <f t="shared" ref="X74:X104" si="18">$N$4</f>
        <v>0.28570000000000001</v>
      </c>
      <c r="Y74" s="63">
        <f t="shared" ref="Y74:Y101" si="19">((W74/$Y$67)*1000)*$N$4</f>
        <v>0.24962211562824918</v>
      </c>
    </row>
    <row r="75" spans="1:25" x14ac:dyDescent="0.35">
      <c r="B75" s="127">
        <v>3</v>
      </c>
      <c r="C75" s="127">
        <v>3</v>
      </c>
      <c r="D75" s="127">
        <f t="shared" si="10"/>
        <v>0.28570000000000001</v>
      </c>
      <c r="E75" s="61">
        <f t="shared" si="11"/>
        <v>0.36094120124230145</v>
      </c>
      <c r="G75" s="56">
        <v>3</v>
      </c>
      <c r="H75" s="127">
        <v>3</v>
      </c>
      <c r="I75" s="56">
        <f t="shared" si="12"/>
        <v>0.28570000000000001</v>
      </c>
      <c r="J75" s="61">
        <f t="shared" si="13"/>
        <v>0.34816554010139084</v>
      </c>
      <c r="L75" s="56">
        <v>3</v>
      </c>
      <c r="M75" s="127">
        <v>3</v>
      </c>
      <c r="N75" s="56">
        <f t="shared" si="14"/>
        <v>0.28570000000000001</v>
      </c>
      <c r="O75" s="61">
        <f t="shared" si="15"/>
        <v>0.33605636619204737</v>
      </c>
      <c r="Q75" s="56">
        <v>3</v>
      </c>
      <c r="R75" s="127">
        <v>3</v>
      </c>
      <c r="S75" s="56">
        <f t="shared" si="16"/>
        <v>0.28570000000000001</v>
      </c>
      <c r="T75" s="61">
        <f t="shared" si="17"/>
        <v>0.37443317344237376</v>
      </c>
      <c r="V75" s="51">
        <v>3</v>
      </c>
      <c r="W75" s="127">
        <v>3</v>
      </c>
      <c r="X75" s="56">
        <f t="shared" si="18"/>
        <v>0.28570000000000001</v>
      </c>
      <c r="Y75" s="63">
        <f t="shared" si="19"/>
        <v>0.37443317344237376</v>
      </c>
    </row>
    <row r="76" spans="1:25" x14ac:dyDescent="0.35">
      <c r="B76" s="127">
        <v>4</v>
      </c>
      <c r="C76" s="127">
        <v>4</v>
      </c>
      <c r="D76" s="127">
        <f t="shared" si="10"/>
        <v>0.28570000000000001</v>
      </c>
      <c r="E76" s="61">
        <f t="shared" si="11"/>
        <v>0.48125493498973521</v>
      </c>
      <c r="G76" s="56">
        <v>4</v>
      </c>
      <c r="H76" s="127">
        <v>4</v>
      </c>
      <c r="I76" s="56">
        <f t="shared" si="12"/>
        <v>0.28570000000000001</v>
      </c>
      <c r="J76" s="61">
        <f t="shared" si="13"/>
        <v>0.46422072013518784</v>
      </c>
      <c r="L76" s="56">
        <v>4</v>
      </c>
      <c r="M76" s="127">
        <v>4</v>
      </c>
      <c r="N76" s="56">
        <f t="shared" si="14"/>
        <v>0.28570000000000001</v>
      </c>
      <c r="O76" s="61">
        <f t="shared" si="15"/>
        <v>0.4480751549227297</v>
      </c>
      <c r="Q76" s="56">
        <v>4</v>
      </c>
      <c r="R76" s="127">
        <v>4</v>
      </c>
      <c r="S76" s="56">
        <f t="shared" si="16"/>
        <v>0.28570000000000001</v>
      </c>
      <c r="T76" s="61">
        <f t="shared" si="17"/>
        <v>0.49924423125649836</v>
      </c>
      <c r="V76" s="51">
        <v>4</v>
      </c>
      <c r="W76" s="127">
        <v>4</v>
      </c>
      <c r="X76" s="56">
        <f t="shared" si="18"/>
        <v>0.28570000000000001</v>
      </c>
      <c r="Y76" s="63">
        <f t="shared" si="19"/>
        <v>0.49924423125649836</v>
      </c>
    </row>
    <row r="77" spans="1:25" x14ac:dyDescent="0.35">
      <c r="B77" s="127">
        <v>5</v>
      </c>
      <c r="C77" s="127">
        <v>5</v>
      </c>
      <c r="D77" s="127">
        <f t="shared" si="10"/>
        <v>0.28570000000000001</v>
      </c>
      <c r="E77" s="61">
        <f t="shared" si="11"/>
        <v>0.60156866873716908</v>
      </c>
      <c r="G77" s="56">
        <v>5</v>
      </c>
      <c r="H77" s="127">
        <v>5</v>
      </c>
      <c r="I77" s="56">
        <f t="shared" si="12"/>
        <v>0.28570000000000001</v>
      </c>
      <c r="J77" s="61">
        <f t="shared" si="13"/>
        <v>0.58027590016898478</v>
      </c>
      <c r="L77" s="56">
        <v>5</v>
      </c>
      <c r="M77" s="127">
        <v>5</v>
      </c>
      <c r="N77" s="56">
        <f t="shared" si="14"/>
        <v>0.28570000000000001</v>
      </c>
      <c r="O77" s="61">
        <f t="shared" si="15"/>
        <v>0.56009394365341214</v>
      </c>
      <c r="Q77" s="56">
        <v>5</v>
      </c>
      <c r="R77" s="127">
        <v>5</v>
      </c>
      <c r="S77" s="56">
        <f t="shared" si="16"/>
        <v>0.28570000000000001</v>
      </c>
      <c r="T77" s="61">
        <f t="shared" si="17"/>
        <v>0.62405528907062291</v>
      </c>
      <c r="V77" s="51">
        <v>5</v>
      </c>
      <c r="W77" s="127">
        <v>5</v>
      </c>
      <c r="X77" s="56">
        <f t="shared" si="18"/>
        <v>0.28570000000000001</v>
      </c>
      <c r="Y77" s="63">
        <f t="shared" si="19"/>
        <v>0.62405528907062291</v>
      </c>
    </row>
    <row r="78" spans="1:25" x14ac:dyDescent="0.35">
      <c r="B78" s="127">
        <v>6</v>
      </c>
      <c r="C78" s="127">
        <v>6</v>
      </c>
      <c r="D78" s="127">
        <f t="shared" si="10"/>
        <v>0.28570000000000001</v>
      </c>
      <c r="E78" s="61">
        <f t="shared" si="11"/>
        <v>0.72188240248460289</v>
      </c>
      <c r="G78" s="56">
        <v>6</v>
      </c>
      <c r="H78" s="127">
        <v>6</v>
      </c>
      <c r="I78" s="56">
        <f t="shared" si="12"/>
        <v>0.28570000000000001</v>
      </c>
      <c r="J78" s="61">
        <f t="shared" si="13"/>
        <v>0.69633108020278167</v>
      </c>
      <c r="L78" s="56">
        <v>6</v>
      </c>
      <c r="M78" s="127">
        <v>6</v>
      </c>
      <c r="N78" s="56">
        <f t="shared" si="14"/>
        <v>0.28570000000000001</v>
      </c>
      <c r="O78" s="61">
        <f t="shared" si="15"/>
        <v>0.67211273238409475</v>
      </c>
      <c r="Q78" s="56">
        <v>6</v>
      </c>
      <c r="R78" s="127">
        <v>6</v>
      </c>
      <c r="S78" s="56">
        <f t="shared" si="16"/>
        <v>0.28570000000000001</v>
      </c>
      <c r="T78" s="61">
        <f t="shared" si="17"/>
        <v>0.74886634688474751</v>
      </c>
      <c r="V78" s="51">
        <v>6</v>
      </c>
      <c r="W78" s="127">
        <v>6</v>
      </c>
      <c r="X78" s="56">
        <f t="shared" si="18"/>
        <v>0.28570000000000001</v>
      </c>
      <c r="Y78" s="63">
        <f t="shared" si="19"/>
        <v>0.74886634688474751</v>
      </c>
    </row>
    <row r="79" spans="1:25" x14ac:dyDescent="0.35">
      <c r="B79" s="127">
        <v>7</v>
      </c>
      <c r="C79" s="127">
        <v>7</v>
      </c>
      <c r="D79" s="127">
        <f t="shared" si="10"/>
        <v>0.28570000000000001</v>
      </c>
      <c r="E79" s="61">
        <f t="shared" si="11"/>
        <v>0.8421961362320366</v>
      </c>
      <c r="G79" s="56">
        <v>7</v>
      </c>
      <c r="H79" s="127">
        <v>7</v>
      </c>
      <c r="I79" s="56">
        <f t="shared" si="12"/>
        <v>0.28570000000000001</v>
      </c>
      <c r="J79" s="61">
        <f t="shared" si="13"/>
        <v>0.81238626023657867</v>
      </c>
      <c r="L79" s="56">
        <v>7</v>
      </c>
      <c r="M79" s="127">
        <v>7</v>
      </c>
      <c r="N79" s="56">
        <f t="shared" si="14"/>
        <v>0.28570000000000001</v>
      </c>
      <c r="O79" s="61">
        <f t="shared" si="15"/>
        <v>0.78413152111477713</v>
      </c>
      <c r="Q79" s="56">
        <v>7</v>
      </c>
      <c r="R79" s="127">
        <v>7</v>
      </c>
      <c r="S79" s="56">
        <f t="shared" si="16"/>
        <v>0.28570000000000001</v>
      </c>
      <c r="T79" s="61">
        <f t="shared" si="17"/>
        <v>0.87367740469887201</v>
      </c>
      <c r="V79" s="51">
        <v>7</v>
      </c>
      <c r="W79" s="127">
        <v>7</v>
      </c>
      <c r="X79" s="56">
        <f t="shared" si="18"/>
        <v>0.28570000000000001</v>
      </c>
      <c r="Y79" s="63">
        <f t="shared" si="19"/>
        <v>0.87367740469887201</v>
      </c>
    </row>
    <row r="80" spans="1:25" x14ac:dyDescent="0.35">
      <c r="B80" s="127">
        <v>8</v>
      </c>
      <c r="C80" s="127">
        <v>8</v>
      </c>
      <c r="D80" s="127">
        <f t="shared" si="10"/>
        <v>0.28570000000000001</v>
      </c>
      <c r="E80" s="61">
        <f t="shared" si="11"/>
        <v>0.96250986997947041</v>
      </c>
      <c r="G80" s="56">
        <v>8</v>
      </c>
      <c r="H80" s="127">
        <v>8</v>
      </c>
      <c r="I80" s="56">
        <f t="shared" si="12"/>
        <v>0.28570000000000001</v>
      </c>
      <c r="J80" s="61">
        <f t="shared" si="13"/>
        <v>0.92844144027037567</v>
      </c>
      <c r="L80" s="56">
        <v>8</v>
      </c>
      <c r="M80" s="127">
        <v>8</v>
      </c>
      <c r="N80" s="56">
        <f t="shared" si="14"/>
        <v>0.28570000000000001</v>
      </c>
      <c r="O80" s="61">
        <f t="shared" si="15"/>
        <v>0.8961503098454594</v>
      </c>
      <c r="Q80" s="56">
        <v>8</v>
      </c>
      <c r="R80" s="127">
        <v>8</v>
      </c>
      <c r="S80" s="56">
        <f t="shared" si="16"/>
        <v>0.28570000000000001</v>
      </c>
      <c r="T80" s="61">
        <f t="shared" si="17"/>
        <v>0.99848846251299672</v>
      </c>
      <c r="V80" s="51">
        <v>8</v>
      </c>
      <c r="W80" s="127">
        <v>8</v>
      </c>
      <c r="X80" s="56">
        <f t="shared" si="18"/>
        <v>0.28570000000000001</v>
      </c>
      <c r="Y80" s="63">
        <f t="shared" si="19"/>
        <v>0.99848846251299672</v>
      </c>
    </row>
    <row r="81" spans="2:25" x14ac:dyDescent="0.35">
      <c r="B81" s="127">
        <v>9</v>
      </c>
      <c r="C81" s="127">
        <v>9</v>
      </c>
      <c r="D81" s="127">
        <f t="shared" si="10"/>
        <v>0.28570000000000001</v>
      </c>
      <c r="E81" s="61">
        <f t="shared" si="11"/>
        <v>1.0828236037269041</v>
      </c>
      <c r="G81" s="56">
        <v>9</v>
      </c>
      <c r="H81" s="127">
        <v>9</v>
      </c>
      <c r="I81" s="56">
        <f t="shared" si="12"/>
        <v>0.28570000000000001</v>
      </c>
      <c r="J81" s="61">
        <f t="shared" si="13"/>
        <v>1.0444966203041726</v>
      </c>
      <c r="L81" s="56">
        <v>9</v>
      </c>
      <c r="M81" s="127">
        <v>9</v>
      </c>
      <c r="N81" s="56">
        <f t="shared" si="14"/>
        <v>0.28570000000000001</v>
      </c>
      <c r="O81" s="61">
        <f t="shared" si="15"/>
        <v>1.008169098576142</v>
      </c>
      <c r="Q81" s="56">
        <v>9</v>
      </c>
      <c r="R81" s="127">
        <v>9</v>
      </c>
      <c r="S81" s="56">
        <f t="shared" si="16"/>
        <v>0.28570000000000001</v>
      </c>
      <c r="T81" s="61">
        <f t="shared" si="17"/>
        <v>1.1232995203271212</v>
      </c>
      <c r="V81" s="51">
        <v>9</v>
      </c>
      <c r="W81" s="127">
        <v>9</v>
      </c>
      <c r="X81" s="56">
        <f t="shared" si="18"/>
        <v>0.28570000000000001</v>
      </c>
      <c r="Y81" s="63">
        <f t="shared" si="19"/>
        <v>1.1232995203271212</v>
      </c>
    </row>
    <row r="82" spans="2:25" x14ac:dyDescent="0.35">
      <c r="B82" s="127">
        <v>10</v>
      </c>
      <c r="C82" s="127">
        <v>10</v>
      </c>
      <c r="D82" s="127">
        <f t="shared" si="10"/>
        <v>0.28570000000000001</v>
      </c>
      <c r="E82" s="61">
        <f t="shared" si="11"/>
        <v>1.2031373374743382</v>
      </c>
      <c r="G82" s="56">
        <v>10</v>
      </c>
      <c r="H82" s="127">
        <v>10</v>
      </c>
      <c r="I82" s="56">
        <f t="shared" si="12"/>
        <v>0.28570000000000001</v>
      </c>
      <c r="J82" s="61">
        <f t="shared" si="13"/>
        <v>1.1605518003379696</v>
      </c>
      <c r="L82" s="56">
        <v>10</v>
      </c>
      <c r="M82" s="127">
        <v>10</v>
      </c>
      <c r="N82" s="56">
        <f t="shared" si="14"/>
        <v>0.28570000000000001</v>
      </c>
      <c r="O82" s="61">
        <f t="shared" si="15"/>
        <v>1.1201878873068243</v>
      </c>
      <c r="Q82" s="56">
        <v>10</v>
      </c>
      <c r="R82" s="127">
        <v>10</v>
      </c>
      <c r="S82" s="56">
        <f t="shared" si="16"/>
        <v>0.28570000000000001</v>
      </c>
      <c r="T82" s="61">
        <f t="shared" si="17"/>
        <v>1.2481105781412458</v>
      </c>
      <c r="V82" s="51">
        <v>10</v>
      </c>
      <c r="W82" s="127">
        <v>10</v>
      </c>
      <c r="X82" s="56">
        <f t="shared" si="18"/>
        <v>0.28570000000000001</v>
      </c>
      <c r="Y82" s="63">
        <f t="shared" si="19"/>
        <v>1.2481105781412458</v>
      </c>
    </row>
    <row r="83" spans="2:25" x14ac:dyDescent="0.35">
      <c r="B83" s="127">
        <v>11</v>
      </c>
      <c r="C83" s="127">
        <v>11</v>
      </c>
      <c r="D83" s="127">
        <f t="shared" si="10"/>
        <v>0.28570000000000001</v>
      </c>
      <c r="E83" s="61">
        <f t="shared" si="11"/>
        <v>1.323451071221772</v>
      </c>
      <c r="G83" s="56">
        <v>11</v>
      </c>
      <c r="H83" s="127">
        <v>11</v>
      </c>
      <c r="I83" s="56">
        <f t="shared" si="12"/>
        <v>0.28570000000000001</v>
      </c>
      <c r="J83" s="61">
        <f t="shared" si="13"/>
        <v>1.2766069803717666</v>
      </c>
      <c r="L83" s="56">
        <v>11</v>
      </c>
      <c r="M83" s="127">
        <v>11</v>
      </c>
      <c r="N83" s="56">
        <f t="shared" si="14"/>
        <v>0.28570000000000001</v>
      </c>
      <c r="O83" s="61">
        <f t="shared" si="15"/>
        <v>1.2322066760375068</v>
      </c>
      <c r="Q83" s="56">
        <v>11</v>
      </c>
      <c r="R83" s="127">
        <v>11</v>
      </c>
      <c r="S83" s="56">
        <f t="shared" si="16"/>
        <v>0.28570000000000001</v>
      </c>
      <c r="T83" s="61">
        <f t="shared" si="17"/>
        <v>1.3729216359553704</v>
      </c>
      <c r="V83" s="51">
        <v>11</v>
      </c>
      <c r="W83" s="127">
        <v>11</v>
      </c>
      <c r="X83" s="56">
        <f t="shared" si="18"/>
        <v>0.28570000000000001</v>
      </c>
      <c r="Y83" s="63">
        <f t="shared" si="19"/>
        <v>1.3729216359553704</v>
      </c>
    </row>
    <row r="84" spans="2:25" x14ac:dyDescent="0.35">
      <c r="B84" s="127">
        <v>12</v>
      </c>
      <c r="C84" s="127">
        <v>12</v>
      </c>
      <c r="D84" s="127">
        <f t="shared" si="10"/>
        <v>0.28570000000000001</v>
      </c>
      <c r="E84" s="61">
        <f t="shared" si="11"/>
        <v>1.4437648049692058</v>
      </c>
      <c r="G84" s="56">
        <v>12</v>
      </c>
      <c r="H84" s="127">
        <v>12</v>
      </c>
      <c r="I84" s="56">
        <f t="shared" si="12"/>
        <v>0.28570000000000001</v>
      </c>
      <c r="J84" s="61">
        <f t="shared" si="13"/>
        <v>1.3926621604055633</v>
      </c>
      <c r="L84" s="56">
        <v>12</v>
      </c>
      <c r="M84" s="127">
        <v>12</v>
      </c>
      <c r="N84" s="56">
        <f t="shared" si="14"/>
        <v>0.28570000000000001</v>
      </c>
      <c r="O84" s="61">
        <f t="shared" si="15"/>
        <v>1.3442254647681895</v>
      </c>
      <c r="Q84" s="56">
        <v>12</v>
      </c>
      <c r="R84" s="127">
        <v>12</v>
      </c>
      <c r="S84" s="56">
        <f t="shared" si="16"/>
        <v>0.28570000000000001</v>
      </c>
      <c r="T84" s="61">
        <f t="shared" si="17"/>
        <v>1.497732693769495</v>
      </c>
      <c r="V84" s="51">
        <v>12</v>
      </c>
      <c r="W84" s="127">
        <v>12</v>
      </c>
      <c r="X84" s="56">
        <f t="shared" si="18"/>
        <v>0.28570000000000001</v>
      </c>
      <c r="Y84" s="63">
        <f t="shared" si="19"/>
        <v>1.497732693769495</v>
      </c>
    </row>
    <row r="85" spans="2:25" x14ac:dyDescent="0.35">
      <c r="B85" s="127">
        <v>13</v>
      </c>
      <c r="C85" s="127">
        <v>13</v>
      </c>
      <c r="D85" s="127">
        <f t="shared" si="10"/>
        <v>0.28570000000000001</v>
      </c>
      <c r="E85" s="61">
        <f t="shared" si="11"/>
        <v>1.5640785387166398</v>
      </c>
      <c r="G85" s="56">
        <v>13</v>
      </c>
      <c r="H85" s="127">
        <v>13</v>
      </c>
      <c r="I85" s="56">
        <f t="shared" si="12"/>
        <v>0.28570000000000001</v>
      </c>
      <c r="J85" s="61">
        <f t="shared" si="13"/>
        <v>1.5087173404393601</v>
      </c>
      <c r="L85" s="56">
        <v>13</v>
      </c>
      <c r="M85" s="127">
        <v>13</v>
      </c>
      <c r="N85" s="56">
        <f t="shared" si="14"/>
        <v>0.28570000000000001</v>
      </c>
      <c r="O85" s="61">
        <f t="shared" si="15"/>
        <v>1.4562442534988718</v>
      </c>
      <c r="Q85" s="56">
        <v>13</v>
      </c>
      <c r="R85" s="127">
        <v>13</v>
      </c>
      <c r="S85" s="56">
        <f t="shared" si="16"/>
        <v>0.28570000000000001</v>
      </c>
      <c r="T85" s="61">
        <f t="shared" si="17"/>
        <v>1.6225437515836196</v>
      </c>
      <c r="V85" s="51">
        <v>13</v>
      </c>
      <c r="W85" s="127">
        <v>13</v>
      </c>
      <c r="X85" s="56">
        <f t="shared" si="18"/>
        <v>0.28570000000000001</v>
      </c>
      <c r="Y85" s="63">
        <f t="shared" si="19"/>
        <v>1.6225437515836196</v>
      </c>
    </row>
    <row r="86" spans="2:25" x14ac:dyDescent="0.35">
      <c r="B86" s="127">
        <v>14</v>
      </c>
      <c r="C86" s="127">
        <v>14</v>
      </c>
      <c r="D86" s="127">
        <f t="shared" si="10"/>
        <v>0.28570000000000001</v>
      </c>
      <c r="E86" s="61">
        <f t="shared" si="11"/>
        <v>1.6843922724640732</v>
      </c>
      <c r="G86" s="56">
        <v>14</v>
      </c>
      <c r="H86" s="127">
        <v>14</v>
      </c>
      <c r="I86" s="56">
        <f t="shared" si="12"/>
        <v>0.28570000000000001</v>
      </c>
      <c r="J86" s="61">
        <f t="shared" si="13"/>
        <v>1.6247725204731573</v>
      </c>
      <c r="L86" s="56">
        <v>14</v>
      </c>
      <c r="M86" s="127">
        <v>14</v>
      </c>
      <c r="N86" s="56">
        <f t="shared" si="14"/>
        <v>0.28570000000000001</v>
      </c>
      <c r="O86" s="61">
        <f t="shared" si="15"/>
        <v>1.5682630422295543</v>
      </c>
      <c r="Q86" s="56">
        <v>14</v>
      </c>
      <c r="R86" s="127">
        <v>14</v>
      </c>
      <c r="S86" s="56">
        <f t="shared" si="16"/>
        <v>0.28570000000000001</v>
      </c>
      <c r="T86" s="61">
        <f t="shared" si="17"/>
        <v>1.747354809397744</v>
      </c>
      <c r="V86" s="51">
        <v>14</v>
      </c>
      <c r="W86" s="127">
        <v>14</v>
      </c>
      <c r="X86" s="56">
        <f t="shared" si="18"/>
        <v>0.28570000000000001</v>
      </c>
      <c r="Y86" s="63">
        <f t="shared" si="19"/>
        <v>1.747354809397744</v>
      </c>
    </row>
    <row r="87" spans="2:25" x14ac:dyDescent="0.35">
      <c r="B87" s="127">
        <v>15</v>
      </c>
      <c r="C87" s="127">
        <v>15</v>
      </c>
      <c r="D87" s="127">
        <f t="shared" si="10"/>
        <v>0.28570000000000001</v>
      </c>
      <c r="E87" s="61">
        <f t="shared" si="11"/>
        <v>1.8047060062115072</v>
      </c>
      <c r="G87" s="56">
        <v>15</v>
      </c>
      <c r="H87" s="127">
        <v>15</v>
      </c>
      <c r="I87" s="56">
        <f t="shared" si="12"/>
        <v>0.28570000000000001</v>
      </c>
      <c r="J87" s="61">
        <f t="shared" si="13"/>
        <v>1.7408277005069543</v>
      </c>
      <c r="L87" s="56">
        <v>15</v>
      </c>
      <c r="M87" s="127">
        <v>15</v>
      </c>
      <c r="N87" s="56">
        <f t="shared" si="14"/>
        <v>0.28570000000000001</v>
      </c>
      <c r="O87" s="61">
        <f t="shared" si="15"/>
        <v>1.6802818309602368</v>
      </c>
      <c r="Q87" s="56">
        <v>15</v>
      </c>
      <c r="R87" s="127">
        <v>15</v>
      </c>
      <c r="S87" s="56">
        <f t="shared" si="16"/>
        <v>0.28570000000000001</v>
      </c>
      <c r="T87" s="61">
        <f t="shared" si="17"/>
        <v>1.8721658672118688</v>
      </c>
      <c r="V87" s="51">
        <v>15</v>
      </c>
      <c r="W87" s="127">
        <v>15</v>
      </c>
      <c r="X87" s="56">
        <f t="shared" si="18"/>
        <v>0.28570000000000001</v>
      </c>
      <c r="Y87" s="63">
        <f t="shared" si="19"/>
        <v>1.8721658672118688</v>
      </c>
    </row>
    <row r="88" spans="2:25" x14ac:dyDescent="0.35">
      <c r="B88" s="127">
        <v>16</v>
      </c>
      <c r="C88" s="127">
        <v>16</v>
      </c>
      <c r="D88" s="127">
        <f t="shared" si="10"/>
        <v>0.28570000000000001</v>
      </c>
      <c r="E88" s="61">
        <f t="shared" si="11"/>
        <v>1.9250197399589408</v>
      </c>
      <c r="G88" s="56">
        <v>16</v>
      </c>
      <c r="H88" s="127">
        <v>16</v>
      </c>
      <c r="I88" s="56">
        <f t="shared" si="12"/>
        <v>0.28570000000000001</v>
      </c>
      <c r="J88" s="61">
        <f t="shared" si="13"/>
        <v>1.8568828805407513</v>
      </c>
      <c r="L88" s="56">
        <v>16</v>
      </c>
      <c r="M88" s="127">
        <v>16</v>
      </c>
      <c r="N88" s="56">
        <f t="shared" si="14"/>
        <v>0.28570000000000001</v>
      </c>
      <c r="O88" s="61">
        <f t="shared" si="15"/>
        <v>1.7923006196909188</v>
      </c>
      <c r="Q88" s="56">
        <v>16</v>
      </c>
      <c r="R88" s="127">
        <v>16</v>
      </c>
      <c r="S88" s="56">
        <f t="shared" si="16"/>
        <v>0.28570000000000001</v>
      </c>
      <c r="T88" s="61">
        <f t="shared" si="17"/>
        <v>1.9969769250259934</v>
      </c>
      <c r="V88" s="51">
        <v>16</v>
      </c>
      <c r="W88" s="127">
        <v>16</v>
      </c>
      <c r="X88" s="56">
        <f t="shared" si="18"/>
        <v>0.28570000000000001</v>
      </c>
      <c r="Y88" s="63">
        <f t="shared" si="19"/>
        <v>1.9969769250259934</v>
      </c>
    </row>
    <row r="89" spans="2:25" x14ac:dyDescent="0.35">
      <c r="B89" s="127">
        <v>17</v>
      </c>
      <c r="C89" s="127">
        <v>17</v>
      </c>
      <c r="D89" s="127">
        <f t="shared" si="10"/>
        <v>0.28570000000000001</v>
      </c>
      <c r="E89" s="61">
        <f t="shared" si="11"/>
        <v>2.0453334737063749</v>
      </c>
      <c r="G89" s="56">
        <v>17</v>
      </c>
      <c r="H89" s="127">
        <v>17</v>
      </c>
      <c r="I89" s="56">
        <f t="shared" si="12"/>
        <v>0.28570000000000001</v>
      </c>
      <c r="J89" s="61">
        <f t="shared" si="13"/>
        <v>1.9729380605745481</v>
      </c>
      <c r="L89" s="56">
        <v>17</v>
      </c>
      <c r="M89" s="127">
        <v>17</v>
      </c>
      <c r="N89" s="56">
        <f t="shared" si="14"/>
        <v>0.28570000000000001</v>
      </c>
      <c r="O89" s="61">
        <f t="shared" si="15"/>
        <v>1.9043194084216017</v>
      </c>
      <c r="Q89" s="56">
        <v>17</v>
      </c>
      <c r="R89" s="127">
        <v>17</v>
      </c>
      <c r="S89" s="56">
        <f t="shared" si="16"/>
        <v>0.28570000000000001</v>
      </c>
      <c r="T89" s="61">
        <f t="shared" si="17"/>
        <v>2.1217879828401176</v>
      </c>
      <c r="V89" s="51">
        <v>17</v>
      </c>
      <c r="W89" s="127">
        <v>17</v>
      </c>
      <c r="X89" s="56">
        <f t="shared" si="18"/>
        <v>0.28570000000000001</v>
      </c>
      <c r="Y89" s="63">
        <f t="shared" si="19"/>
        <v>2.1217879828401176</v>
      </c>
    </row>
    <row r="90" spans="2:25" x14ac:dyDescent="0.35">
      <c r="B90" s="127">
        <v>18</v>
      </c>
      <c r="C90" s="127">
        <v>18</v>
      </c>
      <c r="D90" s="127">
        <f t="shared" si="10"/>
        <v>0.28570000000000001</v>
      </c>
      <c r="E90" s="61">
        <f t="shared" si="11"/>
        <v>2.1656472074538082</v>
      </c>
      <c r="G90" s="56">
        <v>18</v>
      </c>
      <c r="H90" s="127">
        <v>18</v>
      </c>
      <c r="I90" s="56">
        <f t="shared" si="12"/>
        <v>0.28570000000000001</v>
      </c>
      <c r="J90" s="61">
        <f t="shared" si="13"/>
        <v>2.0889932406083451</v>
      </c>
      <c r="L90" s="56">
        <v>18</v>
      </c>
      <c r="M90" s="127">
        <v>18</v>
      </c>
      <c r="N90" s="56">
        <f t="shared" si="14"/>
        <v>0.28570000000000001</v>
      </c>
      <c r="O90" s="61">
        <f t="shared" si="15"/>
        <v>2.016338197152284</v>
      </c>
      <c r="Q90" s="56">
        <v>18</v>
      </c>
      <c r="R90" s="127">
        <v>18</v>
      </c>
      <c r="S90" s="56">
        <f t="shared" si="16"/>
        <v>0.28570000000000001</v>
      </c>
      <c r="T90" s="61">
        <f t="shared" si="17"/>
        <v>2.2465990406542424</v>
      </c>
      <c r="V90" s="51">
        <v>18</v>
      </c>
      <c r="W90" s="127">
        <v>18</v>
      </c>
      <c r="X90" s="56">
        <f t="shared" si="18"/>
        <v>0.28570000000000001</v>
      </c>
      <c r="Y90" s="63">
        <f t="shared" si="19"/>
        <v>2.2465990406542424</v>
      </c>
    </row>
    <row r="91" spans="2:25" x14ac:dyDescent="0.35">
      <c r="B91" s="127">
        <v>19</v>
      </c>
      <c r="C91" s="127">
        <v>19</v>
      </c>
      <c r="D91" s="127">
        <f t="shared" si="10"/>
        <v>0.28570000000000001</v>
      </c>
      <c r="E91" s="61">
        <f t="shared" si="11"/>
        <v>2.2859609412012425</v>
      </c>
      <c r="G91" s="56">
        <v>19</v>
      </c>
      <c r="H91" s="127">
        <v>19</v>
      </c>
      <c r="I91" s="56">
        <f t="shared" si="12"/>
        <v>0.28570000000000001</v>
      </c>
      <c r="J91" s="61">
        <f t="shared" si="13"/>
        <v>2.2050484206421421</v>
      </c>
      <c r="L91" s="56">
        <v>19</v>
      </c>
      <c r="M91" s="127">
        <v>19</v>
      </c>
      <c r="N91" s="56">
        <f t="shared" si="14"/>
        <v>0.28570000000000001</v>
      </c>
      <c r="O91" s="61">
        <f t="shared" si="15"/>
        <v>2.1283569858829665</v>
      </c>
      <c r="Q91" s="56">
        <v>19</v>
      </c>
      <c r="R91" s="127">
        <v>19</v>
      </c>
      <c r="S91" s="56">
        <f t="shared" si="16"/>
        <v>0.28570000000000001</v>
      </c>
      <c r="T91" s="61">
        <f t="shared" si="17"/>
        <v>2.3714100984683668</v>
      </c>
      <c r="V91" s="51">
        <v>19</v>
      </c>
      <c r="W91" s="127">
        <v>19</v>
      </c>
      <c r="X91" s="56">
        <f t="shared" si="18"/>
        <v>0.28570000000000001</v>
      </c>
      <c r="Y91" s="63">
        <f t="shared" si="19"/>
        <v>2.3714100984683668</v>
      </c>
    </row>
    <row r="92" spans="2:25" x14ac:dyDescent="0.35">
      <c r="B92" s="127">
        <v>20</v>
      </c>
      <c r="C92" s="127">
        <v>20</v>
      </c>
      <c r="D92" s="127">
        <f t="shared" si="10"/>
        <v>0.28570000000000001</v>
      </c>
      <c r="E92" s="61">
        <f t="shared" si="11"/>
        <v>2.4062746749486763</v>
      </c>
      <c r="G92" s="56">
        <v>20</v>
      </c>
      <c r="H92" s="127">
        <v>20</v>
      </c>
      <c r="I92" s="56">
        <f t="shared" si="12"/>
        <v>0.28570000000000001</v>
      </c>
      <c r="J92" s="61">
        <f t="shared" si="13"/>
        <v>2.3211036006759391</v>
      </c>
      <c r="L92" s="56">
        <v>20</v>
      </c>
      <c r="M92" s="127">
        <v>20</v>
      </c>
      <c r="N92" s="56">
        <f t="shared" si="14"/>
        <v>0.28570000000000001</v>
      </c>
      <c r="O92" s="61">
        <f t="shared" si="15"/>
        <v>2.2403757746136486</v>
      </c>
      <c r="Q92" s="56">
        <v>20</v>
      </c>
      <c r="R92" s="127">
        <v>20</v>
      </c>
      <c r="S92" s="56">
        <f t="shared" si="16"/>
        <v>0.28570000000000001</v>
      </c>
      <c r="T92" s="61">
        <f t="shared" si="17"/>
        <v>2.4962211562824916</v>
      </c>
      <c r="V92" s="51">
        <v>20</v>
      </c>
      <c r="W92" s="127">
        <v>20</v>
      </c>
      <c r="X92" s="56">
        <f t="shared" si="18"/>
        <v>0.28570000000000001</v>
      </c>
      <c r="Y92" s="63">
        <f t="shared" si="19"/>
        <v>2.4962211562824916</v>
      </c>
    </row>
    <row r="93" spans="2:25" x14ac:dyDescent="0.35">
      <c r="B93" s="127">
        <v>21</v>
      </c>
      <c r="C93" s="127">
        <v>21</v>
      </c>
      <c r="D93" s="127">
        <f t="shared" si="10"/>
        <v>0.28570000000000001</v>
      </c>
      <c r="E93" s="61">
        <f t="shared" si="11"/>
        <v>2.5265884086961101</v>
      </c>
      <c r="G93" s="56">
        <v>21</v>
      </c>
      <c r="H93" s="127">
        <v>21</v>
      </c>
      <c r="I93" s="56">
        <f t="shared" si="12"/>
        <v>0.28570000000000001</v>
      </c>
      <c r="J93" s="61">
        <f t="shared" si="13"/>
        <v>2.4371587807097361</v>
      </c>
      <c r="L93" s="56">
        <v>21</v>
      </c>
      <c r="M93" s="127">
        <v>21</v>
      </c>
      <c r="N93" s="56">
        <f t="shared" si="14"/>
        <v>0.28570000000000001</v>
      </c>
      <c r="O93" s="61">
        <f t="shared" si="15"/>
        <v>2.3523945633443315</v>
      </c>
      <c r="Q93" s="56">
        <v>21</v>
      </c>
      <c r="R93" s="127">
        <v>21</v>
      </c>
      <c r="S93" s="56">
        <f t="shared" si="16"/>
        <v>0.28570000000000001</v>
      </c>
      <c r="T93" s="61">
        <f t="shared" si="17"/>
        <v>2.621032214096616</v>
      </c>
      <c r="V93" s="51">
        <v>21</v>
      </c>
      <c r="W93" s="127">
        <v>21</v>
      </c>
      <c r="X93" s="56">
        <f t="shared" si="18"/>
        <v>0.28570000000000001</v>
      </c>
      <c r="Y93" s="63">
        <f t="shared" si="19"/>
        <v>2.621032214096616</v>
      </c>
    </row>
    <row r="94" spans="2:25" x14ac:dyDescent="0.35">
      <c r="B94" s="127">
        <v>22</v>
      </c>
      <c r="C94" s="127">
        <v>22</v>
      </c>
      <c r="D94" s="127">
        <f t="shared" si="10"/>
        <v>0.28570000000000001</v>
      </c>
      <c r="E94" s="61">
        <f t="shared" si="11"/>
        <v>2.6469021424435439</v>
      </c>
      <c r="G94" s="56">
        <v>22</v>
      </c>
      <c r="H94" s="127">
        <v>22</v>
      </c>
      <c r="I94" s="56">
        <f t="shared" si="12"/>
        <v>0.28570000000000001</v>
      </c>
      <c r="J94" s="61">
        <f t="shared" si="13"/>
        <v>2.5532139607435331</v>
      </c>
      <c r="L94" s="56">
        <v>22</v>
      </c>
      <c r="M94" s="127">
        <v>22</v>
      </c>
      <c r="N94" s="56">
        <f t="shared" si="14"/>
        <v>0.28570000000000001</v>
      </c>
      <c r="O94" s="61">
        <f t="shared" si="15"/>
        <v>2.4644133520750136</v>
      </c>
      <c r="Q94" s="56">
        <v>22</v>
      </c>
      <c r="R94" s="127">
        <v>22</v>
      </c>
      <c r="S94" s="56">
        <f t="shared" si="16"/>
        <v>0.28570000000000001</v>
      </c>
      <c r="T94" s="61">
        <f t="shared" si="17"/>
        <v>2.7458432719107408</v>
      </c>
      <c r="V94" s="51">
        <v>22</v>
      </c>
      <c r="W94" s="127">
        <v>22</v>
      </c>
      <c r="X94" s="56">
        <f t="shared" si="18"/>
        <v>0.28570000000000001</v>
      </c>
      <c r="Y94" s="63">
        <f t="shared" si="19"/>
        <v>2.7458432719107408</v>
      </c>
    </row>
    <row r="95" spans="2:25" x14ac:dyDescent="0.35">
      <c r="B95" s="127">
        <v>23</v>
      </c>
      <c r="C95" s="127">
        <v>23</v>
      </c>
      <c r="D95" s="127">
        <f t="shared" si="10"/>
        <v>0.28570000000000001</v>
      </c>
      <c r="E95" s="61">
        <f t="shared" si="11"/>
        <v>2.7672158761909778</v>
      </c>
      <c r="G95" s="56">
        <v>23</v>
      </c>
      <c r="H95" s="127">
        <v>23</v>
      </c>
      <c r="I95" s="56">
        <f t="shared" si="12"/>
        <v>0.28570000000000001</v>
      </c>
      <c r="J95" s="61">
        <f t="shared" si="13"/>
        <v>2.6692691407773297</v>
      </c>
      <c r="L95" s="56">
        <v>23</v>
      </c>
      <c r="M95" s="127">
        <v>23</v>
      </c>
      <c r="N95" s="56">
        <f t="shared" si="14"/>
        <v>0.28570000000000001</v>
      </c>
      <c r="O95" s="61">
        <f t="shared" si="15"/>
        <v>2.576432140805696</v>
      </c>
      <c r="Q95" s="56">
        <v>23</v>
      </c>
      <c r="R95" s="127">
        <v>23</v>
      </c>
      <c r="S95" s="56">
        <f t="shared" si="16"/>
        <v>0.28570000000000001</v>
      </c>
      <c r="T95" s="61">
        <f t="shared" si="17"/>
        <v>2.8706543297248652</v>
      </c>
      <c r="V95" s="51">
        <v>23</v>
      </c>
      <c r="W95" s="127">
        <v>23</v>
      </c>
      <c r="X95" s="56">
        <f t="shared" si="18"/>
        <v>0.28570000000000001</v>
      </c>
      <c r="Y95" s="63">
        <f t="shared" si="19"/>
        <v>2.8706543297248652</v>
      </c>
    </row>
    <row r="96" spans="2:25" x14ac:dyDescent="0.35">
      <c r="B96" s="127">
        <v>24</v>
      </c>
      <c r="C96" s="127">
        <v>24</v>
      </c>
      <c r="D96" s="127">
        <f t="shared" si="10"/>
        <v>0.28570000000000001</v>
      </c>
      <c r="E96" s="61">
        <f t="shared" si="11"/>
        <v>2.8875296099384116</v>
      </c>
      <c r="G96" s="56">
        <v>24</v>
      </c>
      <c r="H96" s="127">
        <v>24</v>
      </c>
      <c r="I96" s="56">
        <f t="shared" si="12"/>
        <v>0.28570000000000001</v>
      </c>
      <c r="J96" s="61">
        <f t="shared" si="13"/>
        <v>2.7853243208111267</v>
      </c>
      <c r="L96" s="56">
        <v>24</v>
      </c>
      <c r="M96" s="127">
        <v>24</v>
      </c>
      <c r="N96" s="56">
        <f t="shared" si="14"/>
        <v>0.28570000000000001</v>
      </c>
      <c r="O96" s="61">
        <f t="shared" si="15"/>
        <v>2.688450929536379</v>
      </c>
      <c r="Q96" s="56">
        <v>24</v>
      </c>
      <c r="R96" s="127">
        <v>24</v>
      </c>
      <c r="S96" s="56">
        <f t="shared" si="16"/>
        <v>0.28570000000000001</v>
      </c>
      <c r="T96" s="61">
        <f t="shared" si="17"/>
        <v>2.9954653875389901</v>
      </c>
      <c r="V96" s="51">
        <v>24</v>
      </c>
      <c r="W96" s="127">
        <v>24</v>
      </c>
      <c r="X96" s="56">
        <f t="shared" si="18"/>
        <v>0.28570000000000001</v>
      </c>
      <c r="Y96" s="63">
        <f t="shared" si="19"/>
        <v>2.9954653875389901</v>
      </c>
    </row>
    <row r="97" spans="2:25" x14ac:dyDescent="0.35">
      <c r="B97" s="127">
        <v>25</v>
      </c>
      <c r="C97" s="127">
        <v>25</v>
      </c>
      <c r="D97" s="127">
        <f t="shared" si="10"/>
        <v>0.28570000000000001</v>
      </c>
      <c r="E97" s="61">
        <f t="shared" si="11"/>
        <v>3.0078433436858454</v>
      </c>
      <c r="G97" s="56">
        <v>25</v>
      </c>
      <c r="H97" s="127">
        <v>25</v>
      </c>
      <c r="I97" s="56">
        <f t="shared" si="12"/>
        <v>0.28570000000000001</v>
      </c>
      <c r="J97" s="61">
        <f t="shared" si="13"/>
        <v>2.9013795008449237</v>
      </c>
      <c r="L97" s="56">
        <v>25</v>
      </c>
      <c r="M97" s="127">
        <v>25</v>
      </c>
      <c r="N97" s="56">
        <f t="shared" si="14"/>
        <v>0.28570000000000001</v>
      </c>
      <c r="O97" s="61">
        <f t="shared" si="15"/>
        <v>2.800469718267061</v>
      </c>
      <c r="Q97" s="126">
        <v>25</v>
      </c>
      <c r="R97" s="126">
        <v>25</v>
      </c>
      <c r="S97" s="56">
        <f t="shared" si="16"/>
        <v>0.28570000000000001</v>
      </c>
      <c r="T97" s="80">
        <f t="shared" si="17"/>
        <v>3.1202764453531144</v>
      </c>
      <c r="V97" s="51">
        <v>25</v>
      </c>
      <c r="W97" s="127">
        <v>25</v>
      </c>
      <c r="X97" s="56">
        <f t="shared" si="18"/>
        <v>0.28570000000000001</v>
      </c>
      <c r="Y97" s="63">
        <f t="shared" si="19"/>
        <v>3.1202764453531144</v>
      </c>
    </row>
    <row r="98" spans="2:25" x14ac:dyDescent="0.35">
      <c r="B98" s="127">
        <v>26</v>
      </c>
      <c r="C98" s="127">
        <v>26</v>
      </c>
      <c r="D98" s="127">
        <f t="shared" si="10"/>
        <v>0.28570000000000001</v>
      </c>
      <c r="E98" s="61">
        <f t="shared" si="11"/>
        <v>3.1281570774332796</v>
      </c>
      <c r="G98" s="56">
        <v>26</v>
      </c>
      <c r="H98" s="127">
        <v>26</v>
      </c>
      <c r="I98" s="56">
        <f t="shared" si="12"/>
        <v>0.28570000000000001</v>
      </c>
      <c r="J98" s="61">
        <f t="shared" si="13"/>
        <v>3.0174346808787202</v>
      </c>
      <c r="L98" s="56">
        <v>26</v>
      </c>
      <c r="M98" s="127">
        <v>26</v>
      </c>
      <c r="N98" s="56">
        <f t="shared" si="14"/>
        <v>0.28570000000000001</v>
      </c>
      <c r="O98" s="61">
        <f t="shared" si="15"/>
        <v>2.9124885069977435</v>
      </c>
      <c r="Q98" s="56">
        <v>26</v>
      </c>
      <c r="R98" s="56">
        <v>15</v>
      </c>
      <c r="S98" s="56">
        <f t="shared" si="16"/>
        <v>0.28570000000000001</v>
      </c>
      <c r="T98" s="61">
        <f>((R98/$T$67)*1000)*$N$4</f>
        <v>1.8721658672118688</v>
      </c>
      <c r="V98" s="51">
        <v>26</v>
      </c>
      <c r="W98" s="127">
        <v>26</v>
      </c>
      <c r="X98" s="56">
        <f t="shared" si="18"/>
        <v>0.28570000000000001</v>
      </c>
      <c r="Y98" s="63">
        <f t="shared" si="19"/>
        <v>3.2450875031672393</v>
      </c>
    </row>
    <row r="99" spans="2:25" x14ac:dyDescent="0.35">
      <c r="B99" s="127">
        <v>27</v>
      </c>
      <c r="C99" s="127">
        <v>27</v>
      </c>
      <c r="D99" s="127">
        <f t="shared" si="10"/>
        <v>0.28570000000000001</v>
      </c>
      <c r="E99" s="61">
        <f t="shared" si="11"/>
        <v>3.2484708111807126</v>
      </c>
      <c r="G99" s="126">
        <v>27</v>
      </c>
      <c r="H99" s="126">
        <v>27</v>
      </c>
      <c r="I99" s="56">
        <f t="shared" si="12"/>
        <v>0.28570000000000001</v>
      </c>
      <c r="J99" s="80">
        <f t="shared" si="13"/>
        <v>3.1334898609125181</v>
      </c>
      <c r="L99" s="56">
        <v>27</v>
      </c>
      <c r="M99" s="127">
        <v>27</v>
      </c>
      <c r="N99" s="56">
        <f t="shared" si="14"/>
        <v>0.28570000000000001</v>
      </c>
      <c r="O99" s="61">
        <f t="shared" si="15"/>
        <v>3.0245072957284256</v>
      </c>
      <c r="Q99" s="56">
        <v>27</v>
      </c>
      <c r="R99" s="56">
        <v>15</v>
      </c>
      <c r="S99" s="56">
        <f t="shared" si="16"/>
        <v>0.28570000000000001</v>
      </c>
      <c r="T99" s="61">
        <f>((R99/$T$67)*1000)*$N$4</f>
        <v>1.8721658672118688</v>
      </c>
      <c r="V99" s="51">
        <v>27</v>
      </c>
      <c r="W99" s="127">
        <v>27</v>
      </c>
      <c r="X99" s="56">
        <f t="shared" si="18"/>
        <v>0.28570000000000001</v>
      </c>
      <c r="Y99" s="63">
        <f t="shared" si="19"/>
        <v>3.3698985609813636</v>
      </c>
    </row>
    <row r="100" spans="2:25" x14ac:dyDescent="0.35">
      <c r="B100" s="127">
        <v>28</v>
      </c>
      <c r="C100" s="127">
        <v>28</v>
      </c>
      <c r="D100" s="127">
        <f t="shared" si="10"/>
        <v>0.28570000000000001</v>
      </c>
      <c r="E100" s="61">
        <f t="shared" si="11"/>
        <v>3.3687845449281464</v>
      </c>
      <c r="G100" s="56">
        <v>28</v>
      </c>
      <c r="H100" s="56">
        <v>17</v>
      </c>
      <c r="I100" s="56">
        <f t="shared" si="12"/>
        <v>0.28570000000000001</v>
      </c>
      <c r="J100" s="61">
        <f>((H100/$J$67)*1000)*$N$4</f>
        <v>1.9729380605745481</v>
      </c>
      <c r="L100" s="56">
        <v>28</v>
      </c>
      <c r="M100" s="127">
        <v>28</v>
      </c>
      <c r="N100" s="56">
        <f t="shared" si="14"/>
        <v>0.28570000000000001</v>
      </c>
      <c r="O100" s="61">
        <f t="shared" si="15"/>
        <v>3.1365260844591085</v>
      </c>
      <c r="Q100" s="56">
        <v>28</v>
      </c>
      <c r="R100" s="56">
        <v>15</v>
      </c>
      <c r="S100" s="56">
        <f t="shared" si="16"/>
        <v>0.28570000000000001</v>
      </c>
      <c r="T100" s="61">
        <f>((R100/$T$67)*1000)*$N$4</f>
        <v>1.8721658672118688</v>
      </c>
      <c r="V100" s="51">
        <v>28</v>
      </c>
      <c r="W100" s="127">
        <v>28</v>
      </c>
      <c r="X100" s="56">
        <f t="shared" si="18"/>
        <v>0.28570000000000001</v>
      </c>
      <c r="Y100" s="63">
        <f t="shared" si="19"/>
        <v>3.494709618795488</v>
      </c>
    </row>
    <row r="101" spans="2:25" x14ac:dyDescent="0.35">
      <c r="B101" s="127">
        <v>29</v>
      </c>
      <c r="C101" s="127">
        <v>29</v>
      </c>
      <c r="D101" s="127">
        <f t="shared" si="10"/>
        <v>0.28570000000000001</v>
      </c>
      <c r="E101" s="61">
        <f t="shared" si="11"/>
        <v>3.4890982786755802</v>
      </c>
      <c r="G101" s="56">
        <v>29</v>
      </c>
      <c r="H101" s="56">
        <v>15</v>
      </c>
      <c r="I101" s="56">
        <f t="shared" si="12"/>
        <v>0.28570000000000001</v>
      </c>
      <c r="J101" s="61">
        <f>((H101/$J$67)*1000)*$N$4</f>
        <v>1.7408277005069543</v>
      </c>
      <c r="L101" s="56">
        <v>29</v>
      </c>
      <c r="M101" s="127">
        <v>29</v>
      </c>
      <c r="N101" s="56">
        <f t="shared" si="14"/>
        <v>0.28570000000000001</v>
      </c>
      <c r="O101" s="61">
        <f t="shared" si="15"/>
        <v>3.248544873189791</v>
      </c>
      <c r="Q101" s="43"/>
      <c r="S101" s="43"/>
      <c r="T101" s="68"/>
      <c r="V101" s="54">
        <v>29</v>
      </c>
      <c r="W101" s="126">
        <v>29</v>
      </c>
      <c r="X101" s="56">
        <f t="shared" si="18"/>
        <v>0.28570000000000001</v>
      </c>
      <c r="Y101" s="81">
        <f t="shared" si="19"/>
        <v>3.6195206766096129</v>
      </c>
    </row>
    <row r="102" spans="2:25" x14ac:dyDescent="0.35">
      <c r="B102" s="127">
        <v>30</v>
      </c>
      <c r="C102" s="127">
        <v>30</v>
      </c>
      <c r="D102" s="127">
        <f t="shared" si="10"/>
        <v>0.28570000000000001</v>
      </c>
      <c r="E102" s="61">
        <f t="shared" si="11"/>
        <v>3.6094120124230145</v>
      </c>
      <c r="G102" s="56">
        <v>30</v>
      </c>
      <c r="H102" s="56">
        <v>15</v>
      </c>
      <c r="I102" s="56">
        <f t="shared" si="12"/>
        <v>0.28570000000000001</v>
      </c>
      <c r="J102" s="61">
        <f>((H102/$J$67)*1000)*$N$4</f>
        <v>1.7408277005069543</v>
      </c>
      <c r="L102" s="56">
        <v>30</v>
      </c>
      <c r="M102" s="127">
        <v>30</v>
      </c>
      <c r="N102" s="56">
        <f t="shared" si="14"/>
        <v>0.28570000000000001</v>
      </c>
      <c r="O102" s="61">
        <f t="shared" si="15"/>
        <v>3.3605636619204735</v>
      </c>
      <c r="Q102" s="43"/>
      <c r="S102" s="43"/>
      <c r="T102" s="68"/>
      <c r="V102" s="51">
        <v>30</v>
      </c>
      <c r="W102" s="56">
        <v>18</v>
      </c>
      <c r="X102" s="56">
        <f t="shared" si="18"/>
        <v>0.28570000000000001</v>
      </c>
      <c r="Y102" s="169">
        <f t="shared" ref="Y102:Y104" si="20">((W102/$Y$67)*1000)*$N$4</f>
        <v>2.2465990406542424</v>
      </c>
    </row>
    <row r="103" spans="2:25" x14ac:dyDescent="0.35">
      <c r="B103" s="127">
        <v>31</v>
      </c>
      <c r="C103" s="127">
        <v>31</v>
      </c>
      <c r="D103" s="127">
        <f t="shared" si="10"/>
        <v>0.28570000000000001</v>
      </c>
      <c r="E103" s="61">
        <f t="shared" si="11"/>
        <v>3.7297257461704478</v>
      </c>
      <c r="G103" s="43"/>
      <c r="H103" s="43"/>
      <c r="I103" s="43"/>
      <c r="J103" s="68"/>
      <c r="L103" s="56">
        <v>31</v>
      </c>
      <c r="M103" s="127">
        <v>31</v>
      </c>
      <c r="N103" s="56">
        <f t="shared" si="14"/>
        <v>0.28570000000000001</v>
      </c>
      <c r="O103" s="61">
        <f t="shared" si="15"/>
        <v>3.4725824506511556</v>
      </c>
      <c r="Q103" s="43"/>
      <c r="S103" s="43"/>
      <c r="T103" s="68"/>
      <c r="V103" s="51">
        <v>31</v>
      </c>
      <c r="W103" s="56">
        <v>18</v>
      </c>
      <c r="X103" s="56">
        <f t="shared" si="18"/>
        <v>0.28570000000000001</v>
      </c>
      <c r="Y103" s="169">
        <f t="shared" si="20"/>
        <v>2.2465990406542424</v>
      </c>
    </row>
    <row r="104" spans="2:25" x14ac:dyDescent="0.35">
      <c r="B104" s="127">
        <v>32</v>
      </c>
      <c r="C104" s="127">
        <v>32</v>
      </c>
      <c r="D104" s="127">
        <f t="shared" si="10"/>
        <v>0.28570000000000001</v>
      </c>
      <c r="E104" s="61">
        <f t="shared" si="11"/>
        <v>3.8500394799178816</v>
      </c>
      <c r="G104" s="43"/>
      <c r="H104" s="43"/>
      <c r="I104" s="43"/>
      <c r="J104" s="68"/>
      <c r="L104" s="56">
        <v>32</v>
      </c>
      <c r="M104" s="127">
        <v>32</v>
      </c>
      <c r="N104" s="56">
        <f t="shared" si="14"/>
        <v>0.28570000000000001</v>
      </c>
      <c r="O104" s="61">
        <f t="shared" si="15"/>
        <v>3.5846012393818376</v>
      </c>
      <c r="Q104" s="43"/>
      <c r="S104" s="43"/>
      <c r="T104" s="68"/>
      <c r="V104" s="51">
        <v>32</v>
      </c>
      <c r="W104" s="56">
        <v>18</v>
      </c>
      <c r="X104" s="56">
        <f t="shared" si="18"/>
        <v>0.28570000000000001</v>
      </c>
      <c r="Y104" s="169">
        <f t="shared" si="20"/>
        <v>2.2465990406542424</v>
      </c>
    </row>
    <row r="105" spans="2:25" ht="15" thickBot="1" x14ac:dyDescent="0.4">
      <c r="B105" s="127">
        <v>33</v>
      </c>
      <c r="C105" s="127">
        <v>33</v>
      </c>
      <c r="D105" s="127">
        <f t="shared" si="10"/>
        <v>0.28570000000000001</v>
      </c>
      <c r="E105" s="61">
        <f t="shared" si="11"/>
        <v>3.9703532136653155</v>
      </c>
      <c r="G105" s="43"/>
      <c r="H105" s="43"/>
      <c r="I105" s="43"/>
      <c r="J105" s="68"/>
      <c r="L105" s="56">
        <v>33</v>
      </c>
      <c r="M105" s="127">
        <v>33</v>
      </c>
      <c r="N105" s="56">
        <f t="shared" si="14"/>
        <v>0.28570000000000001</v>
      </c>
      <c r="O105" s="61">
        <f t="shared" si="15"/>
        <v>3.6966200281125206</v>
      </c>
      <c r="Q105" s="43"/>
      <c r="S105" s="43"/>
      <c r="T105" s="68"/>
      <c r="V105" s="52"/>
      <c r="W105" s="57"/>
      <c r="X105" s="57"/>
      <c r="Y105" s="170"/>
    </row>
    <row r="106" spans="2:25" x14ac:dyDescent="0.35">
      <c r="B106" s="126">
        <v>34</v>
      </c>
      <c r="C106" s="153">
        <v>34</v>
      </c>
      <c r="D106" s="127">
        <f t="shared" si="10"/>
        <v>0.28570000000000001</v>
      </c>
      <c r="E106" s="80">
        <f t="shared" si="11"/>
        <v>4.0906669474127497</v>
      </c>
      <c r="G106" s="43"/>
      <c r="H106" s="43"/>
      <c r="I106" s="43"/>
      <c r="J106" s="68"/>
      <c r="L106" s="56">
        <v>34</v>
      </c>
      <c r="M106" s="127">
        <v>34</v>
      </c>
      <c r="N106" s="56">
        <f t="shared" si="14"/>
        <v>0.28570000000000001</v>
      </c>
      <c r="O106" s="61">
        <f t="shared" si="15"/>
        <v>3.8086388168432035</v>
      </c>
      <c r="Q106" s="43"/>
      <c r="S106" s="43"/>
      <c r="T106" s="68"/>
      <c r="V106" s="43"/>
      <c r="W106" s="43"/>
      <c r="X106" s="43"/>
      <c r="Y106" s="42"/>
    </row>
    <row r="107" spans="2:25" x14ac:dyDescent="0.35">
      <c r="B107" s="127">
        <v>35</v>
      </c>
      <c r="C107" s="127">
        <v>22</v>
      </c>
      <c r="D107" s="127">
        <f t="shared" si="10"/>
        <v>0.28570000000000001</v>
      </c>
      <c r="E107" s="61">
        <f t="shared" si="11"/>
        <v>2.6469021424435439</v>
      </c>
      <c r="G107" s="43"/>
      <c r="I107" s="43"/>
      <c r="J107" s="68"/>
      <c r="L107" s="56">
        <v>35</v>
      </c>
      <c r="M107" s="127">
        <v>35</v>
      </c>
      <c r="N107" s="56">
        <f t="shared" si="14"/>
        <v>0.28570000000000001</v>
      </c>
      <c r="O107" s="61">
        <f t="shared" si="15"/>
        <v>3.9206576055738855</v>
      </c>
      <c r="Q107" s="43"/>
      <c r="S107" s="43"/>
      <c r="T107" s="68"/>
      <c r="V107" s="43"/>
      <c r="W107" s="43"/>
      <c r="X107" s="43"/>
      <c r="Y107" s="42"/>
    </row>
    <row r="108" spans="2:25" x14ac:dyDescent="0.35">
      <c r="B108" s="127">
        <v>36</v>
      </c>
      <c r="C108" s="127">
        <v>22</v>
      </c>
      <c r="D108" s="127">
        <f t="shared" si="10"/>
        <v>0.28570000000000001</v>
      </c>
      <c r="E108" s="61">
        <f t="shared" si="11"/>
        <v>2.6469021424435439</v>
      </c>
      <c r="G108" s="43"/>
      <c r="I108" s="43"/>
      <c r="J108" s="68"/>
      <c r="L108" s="56">
        <v>36</v>
      </c>
      <c r="M108" s="127">
        <v>36</v>
      </c>
      <c r="N108" s="56">
        <f t="shared" si="14"/>
        <v>0.28570000000000001</v>
      </c>
      <c r="O108" s="61">
        <f t="shared" si="15"/>
        <v>4.032676394304568</v>
      </c>
      <c r="Q108" s="43"/>
      <c r="R108" s="43"/>
      <c r="S108" s="43"/>
      <c r="T108" s="42"/>
      <c r="V108" s="43"/>
      <c r="W108" s="43"/>
      <c r="X108" s="43"/>
      <c r="Y108" s="42"/>
    </row>
    <row r="109" spans="2:25" x14ac:dyDescent="0.35">
      <c r="B109" s="127">
        <v>37</v>
      </c>
      <c r="C109" s="127">
        <v>19</v>
      </c>
      <c r="D109" s="127">
        <f t="shared" si="10"/>
        <v>0.28570000000000001</v>
      </c>
      <c r="E109" s="61">
        <f t="shared" si="11"/>
        <v>2.2859609412012425</v>
      </c>
      <c r="G109" s="43"/>
      <c r="I109" s="43"/>
      <c r="J109" s="68"/>
      <c r="L109" s="56">
        <v>37</v>
      </c>
      <c r="M109" s="127">
        <v>37</v>
      </c>
      <c r="N109" s="56">
        <f t="shared" si="14"/>
        <v>0.28570000000000001</v>
      </c>
      <c r="O109" s="61">
        <f t="shared" si="15"/>
        <v>4.1446951830352496</v>
      </c>
      <c r="Q109" s="43"/>
      <c r="R109" s="43"/>
      <c r="S109" s="43"/>
      <c r="T109" s="42"/>
      <c r="V109" s="43"/>
      <c r="W109" s="43"/>
      <c r="X109" s="43"/>
      <c r="Y109" s="42"/>
    </row>
    <row r="110" spans="2:25" x14ac:dyDescent="0.35">
      <c r="B110" s="43"/>
      <c r="C110" s="43"/>
      <c r="D110" s="43"/>
      <c r="E110" s="42"/>
      <c r="G110" s="43"/>
      <c r="I110" s="43"/>
      <c r="J110" s="68"/>
      <c r="L110" s="56">
        <v>38</v>
      </c>
      <c r="M110" s="127">
        <v>38</v>
      </c>
      <c r="N110" s="56">
        <f t="shared" si="14"/>
        <v>0.28570000000000001</v>
      </c>
      <c r="O110" s="61">
        <f t="shared" si="15"/>
        <v>4.256713971765933</v>
      </c>
      <c r="Q110" s="43"/>
      <c r="R110" s="43"/>
      <c r="S110" s="43"/>
      <c r="T110" s="42"/>
      <c r="V110" s="43"/>
      <c r="W110" s="43"/>
      <c r="X110" s="43"/>
      <c r="Y110" s="43"/>
    </row>
    <row r="111" spans="2:25" x14ac:dyDescent="0.35">
      <c r="B111" s="43"/>
      <c r="C111" s="43"/>
      <c r="D111" s="43"/>
      <c r="E111" s="42"/>
      <c r="G111" s="55"/>
      <c r="H111" s="142"/>
      <c r="I111" s="55"/>
      <c r="J111" s="68"/>
      <c r="L111" s="126">
        <v>39</v>
      </c>
      <c r="M111" s="126">
        <v>39</v>
      </c>
      <c r="N111" s="56">
        <f t="shared" si="14"/>
        <v>0.28570000000000001</v>
      </c>
      <c r="O111" s="80">
        <f t="shared" si="15"/>
        <v>4.3687327604966155</v>
      </c>
      <c r="Q111" s="55"/>
      <c r="R111" s="55"/>
      <c r="S111" s="55"/>
      <c r="T111" s="42"/>
      <c r="V111" s="43"/>
      <c r="W111" s="43"/>
      <c r="X111" s="43"/>
      <c r="Y111" s="43"/>
    </row>
    <row r="112" spans="2:25" x14ac:dyDescent="0.35">
      <c r="B112" s="192"/>
      <c r="C112" s="193"/>
      <c r="D112" s="43"/>
      <c r="E112" s="42"/>
      <c r="G112" s="43"/>
      <c r="H112" s="43"/>
      <c r="I112" s="43"/>
      <c r="J112" s="68"/>
      <c r="L112" s="56">
        <v>40</v>
      </c>
      <c r="M112" s="56">
        <v>18</v>
      </c>
      <c r="N112" s="56">
        <f t="shared" si="14"/>
        <v>0.28570000000000001</v>
      </c>
      <c r="O112" s="61">
        <f>((M112/$O$67)*1000)*$N$4</f>
        <v>2.016338197152284</v>
      </c>
      <c r="Q112" s="43"/>
      <c r="R112" s="43"/>
      <c r="S112" s="43"/>
      <c r="T112" s="42"/>
      <c r="V112" s="43"/>
      <c r="X112" s="43"/>
      <c r="Y112" s="68"/>
    </row>
    <row r="113" spans="2:25" x14ac:dyDescent="0.35">
      <c r="B113" s="193"/>
      <c r="C113" s="194"/>
      <c r="D113" s="43"/>
      <c r="E113" s="45"/>
      <c r="L113" s="56">
        <v>41</v>
      </c>
      <c r="M113" s="56">
        <v>15</v>
      </c>
      <c r="N113" s="56">
        <f t="shared" si="14"/>
        <v>0.28570000000000001</v>
      </c>
      <c r="O113" s="61">
        <f>((M113/$O$67)*1000)*$N$4</f>
        <v>1.6802818309602368</v>
      </c>
      <c r="Q113" s="43"/>
      <c r="R113" s="43"/>
      <c r="S113" s="43"/>
      <c r="T113" s="43"/>
      <c r="V113" s="43"/>
      <c r="X113" s="43"/>
      <c r="Y113" s="68"/>
    </row>
    <row r="114" spans="2:25" x14ac:dyDescent="0.35">
      <c r="B114" s="193"/>
      <c r="C114" s="195"/>
      <c r="D114" s="43"/>
      <c r="E114" s="42"/>
      <c r="L114" s="56">
        <v>42</v>
      </c>
      <c r="M114" s="56">
        <v>14</v>
      </c>
      <c r="N114" s="56">
        <f t="shared" si="14"/>
        <v>0.28570000000000001</v>
      </c>
      <c r="O114" s="61">
        <f>((M114/$O$67)*1000)*$N$4</f>
        <v>1.5682630422295543</v>
      </c>
      <c r="Q114" s="43"/>
      <c r="R114" s="43"/>
      <c r="S114" s="43"/>
      <c r="T114" s="43"/>
      <c r="V114" s="43"/>
      <c r="X114" s="43"/>
      <c r="Y114" s="68"/>
    </row>
    <row r="115" spans="2:25" x14ac:dyDescent="0.35">
      <c r="B115" s="193"/>
      <c r="C115" s="195"/>
      <c r="D115" s="43"/>
      <c r="E115" s="42"/>
      <c r="G115" s="43"/>
      <c r="H115" s="43"/>
      <c r="I115" s="43"/>
      <c r="J115" s="43"/>
      <c r="V115" s="43"/>
      <c r="X115" s="43"/>
      <c r="Y115" s="68"/>
    </row>
    <row r="116" spans="2:25" ht="14.5" customHeight="1" x14ac:dyDescent="0.35">
      <c r="B116" s="193"/>
      <c r="C116" s="195"/>
      <c r="D116" s="43"/>
      <c r="E116" s="42"/>
      <c r="G116" s="43"/>
      <c r="H116" s="43"/>
      <c r="I116" s="43"/>
      <c r="J116" s="43"/>
      <c r="L116" s="43"/>
      <c r="M116" s="43"/>
      <c r="N116" s="43"/>
      <c r="O116" s="42"/>
      <c r="Q116" s="43"/>
      <c r="R116" s="43"/>
      <c r="S116" s="43"/>
      <c r="T116" s="43"/>
      <c r="V116" s="43"/>
      <c r="X116" s="43"/>
      <c r="Y116" s="68"/>
    </row>
    <row r="117" spans="2:25" x14ac:dyDescent="0.35">
      <c r="C117" s="42"/>
      <c r="D117" s="41"/>
      <c r="E117" s="42"/>
      <c r="L117" s="43"/>
      <c r="M117" s="43"/>
      <c r="N117" s="43"/>
      <c r="O117" s="42"/>
      <c r="V117" s="43"/>
      <c r="Y117" s="68"/>
    </row>
    <row r="118" spans="2:25" x14ac:dyDescent="0.35">
      <c r="C118" s="42"/>
      <c r="D118" s="41"/>
      <c r="E118" s="42"/>
      <c r="L118" s="43"/>
      <c r="M118" s="43"/>
      <c r="N118" s="43"/>
      <c r="O118" s="42"/>
      <c r="V118" s="43"/>
      <c r="Y118" s="68"/>
    </row>
    <row r="119" spans="2:25" x14ac:dyDescent="0.35">
      <c r="C119" s="42"/>
      <c r="D119" s="41"/>
      <c r="E119" s="42"/>
      <c r="L119" s="43"/>
      <c r="M119" s="43"/>
      <c r="N119" s="43"/>
      <c r="O119" s="42"/>
      <c r="V119" s="43"/>
      <c r="Y119" s="68"/>
    </row>
    <row r="120" spans="2:25" x14ac:dyDescent="0.35">
      <c r="C120" s="42"/>
      <c r="D120" s="41"/>
      <c r="E120" s="42"/>
      <c r="L120" s="43"/>
      <c r="M120" s="43"/>
      <c r="N120" s="43"/>
      <c r="O120" s="42"/>
      <c r="V120" s="43"/>
      <c r="Y120" s="68"/>
    </row>
    <row r="121" spans="2:25" x14ac:dyDescent="0.35">
      <c r="C121" s="178"/>
      <c r="D121" s="41"/>
      <c r="E121" s="42"/>
      <c r="L121" s="43"/>
      <c r="M121" s="43"/>
      <c r="N121" s="43"/>
      <c r="O121" s="42"/>
      <c r="V121" s="43"/>
      <c r="Y121" s="68"/>
    </row>
    <row r="122" spans="2:25" x14ac:dyDescent="0.35">
      <c r="C122" s="42"/>
      <c r="D122" s="41"/>
      <c r="E122" s="42"/>
      <c r="L122" s="43"/>
      <c r="M122" s="43"/>
      <c r="N122" s="43"/>
      <c r="O122" s="42"/>
      <c r="V122" s="43"/>
      <c r="Y122" s="68"/>
    </row>
    <row r="123" spans="2:25" x14ac:dyDescent="0.35">
      <c r="C123" s="42"/>
      <c r="D123" s="41"/>
      <c r="E123" s="42"/>
      <c r="L123" s="43"/>
      <c r="M123" s="43"/>
      <c r="N123" s="43"/>
      <c r="O123" s="42"/>
      <c r="V123" s="43"/>
      <c r="Y123" s="68"/>
    </row>
    <row r="124" spans="2:25" x14ac:dyDescent="0.35">
      <c r="D124" s="41"/>
      <c r="E124" s="42"/>
      <c r="L124" s="43"/>
      <c r="M124" s="43"/>
      <c r="N124" s="43"/>
      <c r="O124" s="42"/>
      <c r="V124" s="43"/>
      <c r="Y124" s="68"/>
    </row>
    <row r="125" spans="2:25" x14ac:dyDescent="0.35">
      <c r="D125" s="41"/>
      <c r="E125" s="42"/>
      <c r="L125" s="43"/>
      <c r="M125" s="43"/>
      <c r="N125" s="43"/>
      <c r="O125" s="42"/>
      <c r="V125" s="43"/>
      <c r="Y125" s="68"/>
    </row>
    <row r="126" spans="2:25" x14ac:dyDescent="0.35">
      <c r="D126" s="41"/>
      <c r="E126" s="42"/>
      <c r="L126" s="43"/>
      <c r="M126" s="43"/>
      <c r="N126" s="43"/>
      <c r="O126" s="42"/>
      <c r="V126" s="43"/>
      <c r="Y126" s="68"/>
    </row>
    <row r="127" spans="2:25" x14ac:dyDescent="0.35">
      <c r="D127" s="41"/>
      <c r="E127" s="42"/>
      <c r="L127" s="43"/>
      <c r="M127" s="43"/>
      <c r="N127" s="43"/>
      <c r="O127" s="42"/>
      <c r="V127" s="43"/>
      <c r="Y127" s="68"/>
    </row>
    <row r="128" spans="2:25" x14ac:dyDescent="0.35">
      <c r="D128" s="41"/>
      <c r="E128" s="42"/>
      <c r="L128" s="43"/>
      <c r="M128" s="43"/>
      <c r="N128" s="43"/>
      <c r="O128" s="42"/>
      <c r="V128" s="43"/>
      <c r="Y128" s="68"/>
    </row>
    <row r="129" spans="2:25" x14ac:dyDescent="0.35">
      <c r="D129" s="41"/>
      <c r="E129" s="42"/>
      <c r="L129" s="43"/>
      <c r="M129" s="43"/>
      <c r="N129" s="43"/>
      <c r="O129" s="42"/>
      <c r="V129" s="43"/>
      <c r="Y129" s="68"/>
    </row>
    <row r="130" spans="2:25" x14ac:dyDescent="0.35">
      <c r="D130" s="41"/>
      <c r="E130" s="42"/>
      <c r="L130" s="43"/>
      <c r="M130" s="43"/>
      <c r="N130" s="43"/>
      <c r="O130" s="42"/>
      <c r="V130" s="43"/>
      <c r="Y130" s="68"/>
    </row>
    <row r="131" spans="2:25" x14ac:dyDescent="0.35">
      <c r="D131" s="41"/>
      <c r="E131" s="42"/>
      <c r="L131" s="43"/>
      <c r="M131" s="43"/>
      <c r="N131" s="43"/>
      <c r="O131" s="42"/>
      <c r="V131" s="43"/>
      <c r="Y131" s="68"/>
    </row>
    <row r="132" spans="2:25" x14ac:dyDescent="0.35">
      <c r="D132" s="41"/>
      <c r="E132" s="42"/>
      <c r="L132" s="43"/>
      <c r="M132" s="43"/>
      <c r="N132" s="43"/>
      <c r="O132" s="42"/>
      <c r="V132" s="43"/>
      <c r="Y132" s="68"/>
    </row>
    <row r="133" spans="2:25" x14ac:dyDescent="0.35">
      <c r="D133" s="41"/>
      <c r="E133" s="42"/>
      <c r="L133" s="43"/>
      <c r="M133" s="43"/>
      <c r="N133" s="43"/>
      <c r="O133" s="42"/>
      <c r="V133" s="43"/>
      <c r="Y133" s="68"/>
    </row>
    <row r="134" spans="2:25" x14ac:dyDescent="0.35">
      <c r="D134" s="41"/>
      <c r="E134" s="42"/>
      <c r="L134" s="43"/>
      <c r="M134" s="43"/>
      <c r="N134" s="43"/>
      <c r="O134" s="42"/>
      <c r="V134" s="43"/>
      <c r="Y134" s="68"/>
    </row>
    <row r="135" spans="2:25" x14ac:dyDescent="0.35">
      <c r="B135" s="41"/>
      <c r="C135" s="41"/>
      <c r="D135" s="41"/>
      <c r="E135" s="42"/>
      <c r="L135" s="43"/>
      <c r="M135" s="43"/>
      <c r="N135" s="43"/>
      <c r="O135" s="42"/>
      <c r="V135" s="43"/>
      <c r="Y135" s="68"/>
    </row>
    <row r="136" spans="2:25" x14ac:dyDescent="0.35">
      <c r="B136" s="41"/>
      <c r="C136" s="41"/>
      <c r="D136" s="41"/>
      <c r="E136" s="42"/>
      <c r="L136" s="43"/>
      <c r="M136" s="43"/>
      <c r="N136" s="43"/>
      <c r="O136" s="42"/>
      <c r="V136" s="55"/>
      <c r="W136" s="142"/>
      <c r="X136" s="142"/>
      <c r="Y136" s="68"/>
    </row>
    <row r="137" spans="2:25" x14ac:dyDescent="0.35">
      <c r="B137" s="41"/>
      <c r="C137" s="41"/>
      <c r="D137" s="41"/>
      <c r="E137" s="45"/>
      <c r="L137" s="43"/>
      <c r="M137" s="43"/>
      <c r="N137" s="43"/>
      <c r="O137" s="42"/>
      <c r="V137" s="43"/>
      <c r="Y137" s="68"/>
    </row>
    <row r="138" spans="2:25" x14ac:dyDescent="0.35">
      <c r="L138" s="43"/>
      <c r="M138" s="43"/>
      <c r="N138" s="43"/>
      <c r="O138" s="43"/>
    </row>
  </sheetData>
  <mergeCells count="23">
    <mergeCell ref="Y10:Y11"/>
    <mergeCell ref="B71:D71"/>
    <mergeCell ref="E71:E72"/>
    <mergeCell ref="G71:I71"/>
    <mergeCell ref="J71:J72"/>
    <mergeCell ref="L71:N71"/>
    <mergeCell ref="O10:O11"/>
    <mergeCell ref="Q10:S10"/>
    <mergeCell ref="T10:T11"/>
    <mergeCell ref="V10:X10"/>
    <mergeCell ref="O71:O72"/>
    <mergeCell ref="Q71:S71"/>
    <mergeCell ref="T71:T72"/>
    <mergeCell ref="V71:X71"/>
    <mergeCell ref="Y71:Y72"/>
    <mergeCell ref="L1:N1"/>
    <mergeCell ref="L3:M3"/>
    <mergeCell ref="B10:D10"/>
    <mergeCell ref="E10:E11"/>
    <mergeCell ref="G10:I10"/>
    <mergeCell ref="J10:J11"/>
    <mergeCell ref="L10:N10"/>
    <mergeCell ref="L4:M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tabSelected="1" zoomScale="55" zoomScaleNormal="55" workbookViewId="0">
      <selection activeCell="E15" sqref="E15"/>
    </sheetView>
  </sheetViews>
  <sheetFormatPr defaultRowHeight="14" x14ac:dyDescent="0.3"/>
  <cols>
    <col min="1" max="1" width="8.7265625" style="19"/>
    <col min="2" max="2" width="7.6328125" style="19" customWidth="1"/>
    <col min="3" max="3" width="12.90625" style="19" customWidth="1"/>
    <col min="4" max="4" width="13.81640625" style="19" customWidth="1"/>
    <col min="5" max="5" width="13" style="19" customWidth="1"/>
    <col min="6" max="6" width="13.7265625" style="19" customWidth="1"/>
    <col min="7" max="7" width="8.7265625" style="19"/>
    <col min="8" max="8" width="12.6328125" style="19" customWidth="1"/>
    <col min="9" max="9" width="11.453125" style="19" customWidth="1"/>
    <col min="10" max="10" width="8.453125" style="19" bestFit="1" customWidth="1"/>
    <col min="11" max="11" width="10.36328125" style="19" customWidth="1"/>
    <col min="12" max="12" width="10" style="19" customWidth="1"/>
    <col min="13" max="15" width="14.1796875" style="19" customWidth="1"/>
    <col min="16" max="16" width="16.08984375" style="19" customWidth="1"/>
    <col min="17" max="16384" width="8.7265625" style="19"/>
  </cols>
  <sheetData>
    <row r="2" spans="1:16" ht="45" x14ac:dyDescent="0.3">
      <c r="A2" s="298" t="s">
        <v>2</v>
      </c>
      <c r="B2" s="300" t="s">
        <v>3</v>
      </c>
      <c r="C2" s="11" t="s">
        <v>22</v>
      </c>
      <c r="D2" s="11" t="s">
        <v>35</v>
      </c>
      <c r="E2" s="11" t="s">
        <v>173</v>
      </c>
      <c r="F2" s="12" t="s">
        <v>23</v>
      </c>
      <c r="G2" s="12" t="s">
        <v>24</v>
      </c>
      <c r="H2" s="12" t="s">
        <v>92</v>
      </c>
      <c r="I2" s="12" t="s">
        <v>91</v>
      </c>
      <c r="J2" s="12" t="s">
        <v>25</v>
      </c>
      <c r="K2" s="12" t="s">
        <v>26</v>
      </c>
      <c r="L2" s="12" t="s">
        <v>27</v>
      </c>
      <c r="M2" s="12" t="s">
        <v>28</v>
      </c>
      <c r="N2" s="12" t="s">
        <v>29</v>
      </c>
      <c r="O2" s="12" t="s">
        <v>30</v>
      </c>
      <c r="P2" s="12" t="s">
        <v>94</v>
      </c>
    </row>
    <row r="3" spans="1:16" ht="15.5" x14ac:dyDescent="0.3">
      <c r="A3" s="299"/>
      <c r="B3" s="301"/>
      <c r="C3" s="5" t="s">
        <v>20</v>
      </c>
      <c r="D3" s="5" t="s">
        <v>19</v>
      </c>
      <c r="E3" s="5" t="s">
        <v>172</v>
      </c>
      <c r="F3" s="6" t="s">
        <v>4</v>
      </c>
      <c r="G3" s="6" t="s">
        <v>31</v>
      </c>
      <c r="H3" s="6" t="s">
        <v>21</v>
      </c>
      <c r="I3" s="6" t="s">
        <v>6</v>
      </c>
      <c r="J3" s="6" t="s">
        <v>33</v>
      </c>
      <c r="K3" s="6" t="s">
        <v>36</v>
      </c>
      <c r="L3" s="6" t="s">
        <v>36</v>
      </c>
      <c r="M3" s="6" t="s">
        <v>34</v>
      </c>
      <c r="N3" s="6" t="s">
        <v>34</v>
      </c>
      <c r="O3" s="6" t="s">
        <v>34</v>
      </c>
      <c r="P3" s="6" t="s">
        <v>34</v>
      </c>
    </row>
    <row r="4" spans="1:16" ht="14.5" customHeight="1" x14ac:dyDescent="0.3">
      <c r="A4" s="295" t="s">
        <v>105</v>
      </c>
      <c r="B4" s="3" t="s">
        <v>132</v>
      </c>
      <c r="C4" s="7">
        <v>55</v>
      </c>
      <c r="D4" s="17">
        <v>52</v>
      </c>
      <c r="E4" s="14">
        <f>D4/10</f>
        <v>5.2</v>
      </c>
      <c r="F4" s="7">
        <v>1.7</v>
      </c>
      <c r="G4" s="15">
        <f>D4*C4</f>
        <v>2860</v>
      </c>
      <c r="H4" s="15">
        <f>4*G4/3.14</f>
        <v>3643.312101910828</v>
      </c>
      <c r="I4" s="9">
        <f t="shared" ref="I4:I15" si="0">SQRT(H4)</f>
        <v>60.359855052102539</v>
      </c>
      <c r="J4" s="20">
        <f t="shared" ref="J4:J15" si="1">(F4/H4)*1000</f>
        <v>0.46660839160839157</v>
      </c>
      <c r="K4" s="23">
        <f t="shared" ref="K4:K15" si="2">(I4/50)^0.45</f>
        <v>1.0884291959144705</v>
      </c>
      <c r="L4" s="21">
        <f t="shared" ref="L4:L15" si="3">SQRT(I4/50)</f>
        <v>1.0987252163494068</v>
      </c>
      <c r="M4" s="20">
        <f t="shared" ref="M4:M15" si="4">(K4*F4/H4)*1000</f>
        <v>0.50787019648526599</v>
      </c>
      <c r="N4" s="20">
        <f t="shared" ref="N4:N15" si="5">(L4*F4/H4)*1000</f>
        <v>0.51267440602037873</v>
      </c>
      <c r="O4" s="177">
        <f>N4</f>
        <v>0.51267440602037873</v>
      </c>
      <c r="P4" s="177">
        <f>N4</f>
        <v>0.51267440602037873</v>
      </c>
    </row>
    <row r="5" spans="1:16" x14ac:dyDescent="0.3">
      <c r="A5" s="295"/>
      <c r="B5" s="3" t="s">
        <v>133</v>
      </c>
      <c r="C5" s="7">
        <v>53</v>
      </c>
      <c r="D5" s="14">
        <v>50</v>
      </c>
      <c r="E5" s="14">
        <f t="shared" ref="E5:E15" si="6">D5/10</f>
        <v>5</v>
      </c>
      <c r="F5" s="7">
        <v>1.5</v>
      </c>
      <c r="G5" s="15">
        <f t="shared" ref="G5:G15" si="7">D5*C5</f>
        <v>2650</v>
      </c>
      <c r="H5" s="15">
        <f>4*(G5/3.14)</f>
        <v>3375.7961783439491</v>
      </c>
      <c r="I5" s="9">
        <f t="shared" si="0"/>
        <v>58.101602201178146</v>
      </c>
      <c r="J5" s="20">
        <f t="shared" si="1"/>
        <v>0.44433962264150939</v>
      </c>
      <c r="K5" s="20">
        <f t="shared" si="2"/>
        <v>1.0699122177237044</v>
      </c>
      <c r="L5" s="21">
        <f t="shared" si="3"/>
        <v>1.077975901411327</v>
      </c>
      <c r="M5" s="20">
        <f t="shared" si="4"/>
        <v>0.47540439108289129</v>
      </c>
      <c r="N5" s="20">
        <f t="shared" si="5"/>
        <v>0.47898740524974998</v>
      </c>
      <c r="O5" s="9">
        <f>N5</f>
        <v>0.47898740524974998</v>
      </c>
      <c r="P5" s="9">
        <f>O5</f>
        <v>0.47898740524974998</v>
      </c>
    </row>
    <row r="6" spans="1:16" x14ac:dyDescent="0.3">
      <c r="A6" s="295"/>
      <c r="B6" s="3" t="s">
        <v>134</v>
      </c>
      <c r="C6" s="7">
        <v>57</v>
      </c>
      <c r="D6" s="14">
        <v>51</v>
      </c>
      <c r="E6" s="14">
        <f t="shared" si="6"/>
        <v>5.0999999999999996</v>
      </c>
      <c r="F6" s="7">
        <v>1.3</v>
      </c>
      <c r="G6" s="15">
        <f t="shared" si="7"/>
        <v>2907</v>
      </c>
      <c r="H6" s="15">
        <f t="shared" ref="H6:H15" si="8">4*G6/3.14</f>
        <v>3703.184713375796</v>
      </c>
      <c r="I6" s="9">
        <f t="shared" si="0"/>
        <v>60.853797854988443</v>
      </c>
      <c r="J6" s="20">
        <f t="shared" si="1"/>
        <v>0.35104919160646714</v>
      </c>
      <c r="K6" s="20">
        <f t="shared" si="2"/>
        <v>1.0924283381363735</v>
      </c>
      <c r="L6" s="21">
        <f t="shared" si="3"/>
        <v>1.103211655621789</v>
      </c>
      <c r="M6" s="20">
        <f t="shared" si="4"/>
        <v>0.38349608499077031</v>
      </c>
      <c r="N6" s="20">
        <f t="shared" si="5"/>
        <v>0.3872815598768613</v>
      </c>
      <c r="O6" s="9">
        <f t="shared" ref="O6:O10" si="9">N6</f>
        <v>0.3872815598768613</v>
      </c>
      <c r="P6" s="9">
        <f t="shared" ref="P6:P7" si="10">O6</f>
        <v>0.3872815598768613</v>
      </c>
    </row>
    <row r="7" spans="1:16" x14ac:dyDescent="0.3">
      <c r="A7" s="295"/>
      <c r="B7" s="3" t="s">
        <v>135</v>
      </c>
      <c r="C7" s="7">
        <v>56</v>
      </c>
      <c r="D7" s="14">
        <v>50</v>
      </c>
      <c r="E7" s="14">
        <f t="shared" si="6"/>
        <v>5</v>
      </c>
      <c r="F7" s="7">
        <v>1.2</v>
      </c>
      <c r="G7" s="15">
        <f t="shared" si="7"/>
        <v>2800</v>
      </c>
      <c r="H7" s="15">
        <f t="shared" si="8"/>
        <v>3566.8789808917195</v>
      </c>
      <c r="I7" s="9">
        <f t="shared" si="0"/>
        <v>59.72335373111359</v>
      </c>
      <c r="J7" s="20">
        <f t="shared" si="1"/>
        <v>0.33642857142857147</v>
      </c>
      <c r="K7" s="20">
        <f t="shared" si="2"/>
        <v>1.0832492133724441</v>
      </c>
      <c r="L7" s="21">
        <f t="shared" si="3"/>
        <v>1.0929167738772572</v>
      </c>
      <c r="M7" s="20">
        <f t="shared" si="4"/>
        <v>0.36443598535601512</v>
      </c>
      <c r="N7" s="20">
        <f t="shared" si="5"/>
        <v>0.36768842892584869</v>
      </c>
      <c r="O7" s="9">
        <f t="shared" si="9"/>
        <v>0.36768842892584869</v>
      </c>
      <c r="P7" s="9">
        <f t="shared" si="10"/>
        <v>0.36768842892584869</v>
      </c>
    </row>
    <row r="8" spans="1:16" x14ac:dyDescent="0.3">
      <c r="A8" s="295"/>
      <c r="B8" s="3" t="s">
        <v>136</v>
      </c>
      <c r="C8" s="7">
        <v>57</v>
      </c>
      <c r="D8" s="14">
        <v>50</v>
      </c>
      <c r="E8" s="14">
        <f t="shared" si="6"/>
        <v>5</v>
      </c>
      <c r="F8" s="7">
        <v>0.8</v>
      </c>
      <c r="G8" s="15">
        <f t="shared" si="7"/>
        <v>2850</v>
      </c>
      <c r="H8" s="15">
        <f t="shared" si="8"/>
        <v>3630.573248407643</v>
      </c>
      <c r="I8" s="9">
        <f t="shared" si="0"/>
        <v>60.254238426916018</v>
      </c>
      <c r="J8" s="20">
        <f t="shared" si="1"/>
        <v>0.22035087719298249</v>
      </c>
      <c r="K8" s="20">
        <f t="shared" si="2"/>
        <v>1.0875717516265406</v>
      </c>
      <c r="L8" s="21">
        <f t="shared" si="3"/>
        <v>1.0977635303371671</v>
      </c>
      <c r="M8" s="20">
        <f t="shared" si="4"/>
        <v>0.23964738948121669</v>
      </c>
      <c r="N8" s="20">
        <f t="shared" si="5"/>
        <v>0.24189315686026003</v>
      </c>
      <c r="O8" s="15">
        <f>N8</f>
        <v>0.24189315686026003</v>
      </c>
      <c r="P8" s="15">
        <f>O8</f>
        <v>0.24189315686026003</v>
      </c>
    </row>
    <row r="9" spans="1:16" x14ac:dyDescent="0.3">
      <c r="A9" s="295"/>
      <c r="B9" s="3" t="s">
        <v>107</v>
      </c>
      <c r="C9" s="114">
        <v>60</v>
      </c>
      <c r="D9" s="115">
        <v>51</v>
      </c>
      <c r="E9" s="14">
        <f t="shared" si="6"/>
        <v>5.0999999999999996</v>
      </c>
      <c r="F9" s="114">
        <v>0.5</v>
      </c>
      <c r="G9" s="15">
        <f t="shared" si="7"/>
        <v>3060</v>
      </c>
      <c r="H9" s="113">
        <f t="shared" si="8"/>
        <v>3898.0891719745223</v>
      </c>
      <c r="I9" s="113">
        <f t="shared" si="0"/>
        <v>62.434679241384131</v>
      </c>
      <c r="J9" s="22">
        <f t="shared" si="1"/>
        <v>0.12826797385620917</v>
      </c>
      <c r="K9" s="22">
        <f t="shared" si="2"/>
        <v>1.1051090774144587</v>
      </c>
      <c r="L9" s="22">
        <f t="shared" si="3"/>
        <v>1.1174495893899119</v>
      </c>
      <c r="M9" s="22">
        <f t="shared" si="4"/>
        <v>0.14175010225005721</v>
      </c>
      <c r="N9" s="22">
        <f t="shared" si="5"/>
        <v>0.14333299471749689</v>
      </c>
      <c r="O9" s="113">
        <f t="shared" si="9"/>
        <v>0.14333299471749689</v>
      </c>
      <c r="P9" s="15">
        <f>O10</f>
        <v>0.26811800299167321</v>
      </c>
    </row>
    <row r="10" spans="1:16" x14ac:dyDescent="0.3">
      <c r="A10" s="295"/>
      <c r="B10" s="3" t="s">
        <v>137</v>
      </c>
      <c r="C10" s="7">
        <v>57</v>
      </c>
      <c r="D10" s="14">
        <v>51</v>
      </c>
      <c r="E10" s="14">
        <f t="shared" si="6"/>
        <v>5.0999999999999996</v>
      </c>
      <c r="F10" s="7">
        <v>0.9</v>
      </c>
      <c r="G10" s="15">
        <f t="shared" si="7"/>
        <v>2907</v>
      </c>
      <c r="H10" s="15">
        <f t="shared" si="8"/>
        <v>3703.184713375796</v>
      </c>
      <c r="I10" s="9">
        <f t="shared" si="0"/>
        <v>60.853797854988443</v>
      </c>
      <c r="J10" s="20">
        <f t="shared" si="1"/>
        <v>0.24303405572755421</v>
      </c>
      <c r="K10" s="20">
        <f t="shared" si="2"/>
        <v>1.0924283381363735</v>
      </c>
      <c r="L10" s="21">
        <f t="shared" si="3"/>
        <v>1.103211655621789</v>
      </c>
      <c r="M10" s="20">
        <f t="shared" si="4"/>
        <v>0.26549728960899482</v>
      </c>
      <c r="N10" s="20">
        <f t="shared" si="5"/>
        <v>0.26811800299167321</v>
      </c>
      <c r="O10" s="9">
        <f t="shared" si="9"/>
        <v>0.26811800299167321</v>
      </c>
      <c r="P10" s="15">
        <f t="shared" ref="P10:P13" si="11">O11</f>
        <v>0.24189315686026003</v>
      </c>
    </row>
    <row r="11" spans="1:16" x14ac:dyDescent="0.3">
      <c r="A11" s="295"/>
      <c r="B11" s="3" t="s">
        <v>138</v>
      </c>
      <c r="C11" s="7">
        <v>57</v>
      </c>
      <c r="D11" s="14">
        <v>50</v>
      </c>
      <c r="E11" s="14">
        <f t="shared" si="6"/>
        <v>5</v>
      </c>
      <c r="F11" s="7">
        <v>0.8</v>
      </c>
      <c r="G11" s="15">
        <f t="shared" si="7"/>
        <v>2850</v>
      </c>
      <c r="H11" s="15">
        <f t="shared" si="8"/>
        <v>3630.573248407643</v>
      </c>
      <c r="I11" s="9">
        <f t="shared" si="0"/>
        <v>60.254238426916018</v>
      </c>
      <c r="J11" s="20">
        <f t="shared" si="1"/>
        <v>0.22035087719298249</v>
      </c>
      <c r="K11" s="20">
        <f t="shared" si="2"/>
        <v>1.0875717516265406</v>
      </c>
      <c r="L11" s="21">
        <f t="shared" si="3"/>
        <v>1.0977635303371671</v>
      </c>
      <c r="M11" s="20">
        <f t="shared" si="4"/>
        <v>0.23964738948121669</v>
      </c>
      <c r="N11" s="20">
        <f t="shared" si="5"/>
        <v>0.24189315686026003</v>
      </c>
      <c r="O11" s="15">
        <f>N11</f>
        <v>0.24189315686026003</v>
      </c>
      <c r="P11" s="15">
        <f t="shared" si="11"/>
        <v>0.31533258837849315</v>
      </c>
    </row>
    <row r="12" spans="1:16" x14ac:dyDescent="0.3">
      <c r="A12" s="295"/>
      <c r="B12" s="3" t="s">
        <v>139</v>
      </c>
      <c r="C12" s="7">
        <v>60</v>
      </c>
      <c r="D12" s="14">
        <v>51</v>
      </c>
      <c r="E12" s="14">
        <f t="shared" si="6"/>
        <v>5.0999999999999996</v>
      </c>
      <c r="F12" s="7">
        <v>1.1000000000000001</v>
      </c>
      <c r="G12" s="15">
        <f t="shared" si="7"/>
        <v>3060</v>
      </c>
      <c r="H12" s="15">
        <f t="shared" si="8"/>
        <v>3898.0891719745223</v>
      </c>
      <c r="I12" s="9">
        <f t="shared" si="0"/>
        <v>62.434679241384131</v>
      </c>
      <c r="J12" s="20">
        <f t="shared" si="1"/>
        <v>0.28218954248366018</v>
      </c>
      <c r="K12" s="20">
        <f t="shared" si="2"/>
        <v>1.1051090774144587</v>
      </c>
      <c r="L12" s="21">
        <f t="shared" si="3"/>
        <v>1.1174495893899119</v>
      </c>
      <c r="M12" s="20">
        <f t="shared" si="4"/>
        <v>0.31185022495012588</v>
      </c>
      <c r="N12" s="20">
        <f t="shared" si="5"/>
        <v>0.31533258837849315</v>
      </c>
      <c r="O12" s="15">
        <f t="shared" ref="O12" si="12">N12</f>
        <v>0.31533258837849315</v>
      </c>
      <c r="P12" s="15">
        <f t="shared" si="11"/>
        <v>0.2164315401432749</v>
      </c>
    </row>
    <row r="13" spans="1:16" x14ac:dyDescent="0.3">
      <c r="A13" s="295"/>
      <c r="B13" s="3" t="s">
        <v>140</v>
      </c>
      <c r="C13" s="7">
        <v>57</v>
      </c>
      <c r="D13" s="17">
        <v>48</v>
      </c>
      <c r="E13" s="14">
        <f t="shared" si="6"/>
        <v>4.8</v>
      </c>
      <c r="F13" s="7">
        <v>0.7</v>
      </c>
      <c r="G13" s="15">
        <f t="shared" si="7"/>
        <v>2736</v>
      </c>
      <c r="H13" s="15">
        <f t="shared" si="8"/>
        <v>3485.3503184713372</v>
      </c>
      <c r="I13" s="9">
        <f t="shared" si="0"/>
        <v>59.036855594377123</v>
      </c>
      <c r="J13" s="20">
        <f t="shared" si="1"/>
        <v>0.20084064327485379</v>
      </c>
      <c r="K13" s="23">
        <f t="shared" si="2"/>
        <v>1.0776281962365788</v>
      </c>
      <c r="L13" s="21">
        <f t="shared" si="3"/>
        <v>1.0866172793985667</v>
      </c>
      <c r="M13" s="20">
        <f t="shared" si="4"/>
        <v>0.2164315401432749</v>
      </c>
      <c r="N13" s="20">
        <f t="shared" si="5"/>
        <v>0.21823691338797965</v>
      </c>
      <c r="O13" s="177">
        <f>M13</f>
        <v>0.2164315401432749</v>
      </c>
      <c r="P13" s="15">
        <f t="shared" si="11"/>
        <v>0.21419810839324979</v>
      </c>
    </row>
    <row r="14" spans="1:16" ht="14.5" customHeight="1" x14ac:dyDescent="0.3">
      <c r="A14" s="295"/>
      <c r="B14" s="3" t="s">
        <v>141</v>
      </c>
      <c r="C14" s="7">
        <v>55</v>
      </c>
      <c r="D14" s="14">
        <v>51</v>
      </c>
      <c r="E14" s="14">
        <f t="shared" si="6"/>
        <v>5.0999999999999996</v>
      </c>
      <c r="F14" s="7">
        <v>0.7</v>
      </c>
      <c r="G14" s="15">
        <f t="shared" si="7"/>
        <v>2805</v>
      </c>
      <c r="H14" s="15">
        <f t="shared" si="8"/>
        <v>3573.248407643312</v>
      </c>
      <c r="I14" s="9">
        <f t="shared" si="0"/>
        <v>59.776654369773091</v>
      </c>
      <c r="J14" s="20">
        <f t="shared" si="1"/>
        <v>0.19590017825311942</v>
      </c>
      <c r="K14" s="20">
        <f t="shared" si="2"/>
        <v>1.0836841465827667</v>
      </c>
      <c r="L14" s="21">
        <f t="shared" si="3"/>
        <v>1.0934043567662706</v>
      </c>
      <c r="M14" s="20">
        <f t="shared" si="4"/>
        <v>0.21229391748564358</v>
      </c>
      <c r="N14" s="20">
        <f t="shared" si="5"/>
        <v>0.21419810839324979</v>
      </c>
      <c r="O14" s="15">
        <f t="shared" ref="O14" si="13">N14</f>
        <v>0.21419810839324979</v>
      </c>
    </row>
    <row r="15" spans="1:16" ht="14.5" thickBot="1" x14ac:dyDescent="0.35">
      <c r="A15" s="295"/>
      <c r="B15" s="3" t="s">
        <v>107</v>
      </c>
      <c r="C15" s="116">
        <v>55</v>
      </c>
      <c r="D15" s="117">
        <v>50</v>
      </c>
      <c r="E15" s="14">
        <f t="shared" si="6"/>
        <v>5</v>
      </c>
      <c r="F15" s="116">
        <v>2</v>
      </c>
      <c r="G15" s="15">
        <f t="shared" si="7"/>
        <v>2750</v>
      </c>
      <c r="H15" s="118">
        <f t="shared" si="8"/>
        <v>3503.184713375796</v>
      </c>
      <c r="I15" s="118">
        <f t="shared" si="0"/>
        <v>59.187707451596701</v>
      </c>
      <c r="J15" s="119">
        <f t="shared" si="1"/>
        <v>0.57090909090909092</v>
      </c>
      <c r="K15" s="119">
        <f t="shared" si="2"/>
        <v>1.078866433948003</v>
      </c>
      <c r="L15" s="119">
        <f t="shared" si="3"/>
        <v>1.0880046640671786</v>
      </c>
      <c r="M15" s="119">
        <f t="shared" si="4"/>
        <v>0.61593465501758726</v>
      </c>
      <c r="N15" s="22">
        <f t="shared" si="5"/>
        <v>0.6211517536674438</v>
      </c>
      <c r="O15" s="113">
        <f>N15</f>
        <v>0.6211517536674438</v>
      </c>
    </row>
    <row r="16" spans="1:16" x14ac:dyDescent="0.3">
      <c r="O16" s="19" t="s">
        <v>169</v>
      </c>
      <c r="P16" s="168">
        <f>AVERAGE(P4:P13)</f>
        <v>0.32444983537000499</v>
      </c>
    </row>
    <row r="17" spans="1:16" x14ac:dyDescent="0.3">
      <c r="B17" s="47"/>
      <c r="C17" s="47"/>
      <c r="D17" s="180"/>
      <c r="E17" s="180"/>
      <c r="F17" s="47"/>
      <c r="G17" s="181"/>
      <c r="H17" s="181"/>
      <c r="I17" s="182"/>
      <c r="J17" s="48"/>
      <c r="K17" s="183"/>
      <c r="L17" s="42"/>
      <c r="M17" s="48"/>
      <c r="N17" s="48"/>
      <c r="O17" s="184"/>
      <c r="P17" s="296" t="s">
        <v>93</v>
      </c>
    </row>
    <row r="18" spans="1:16" ht="14.5" thickBot="1" x14ac:dyDescent="0.35">
      <c r="B18" s="47"/>
      <c r="C18" s="47" t="s">
        <v>170</v>
      </c>
      <c r="D18" s="47"/>
      <c r="E18" s="47"/>
      <c r="F18" s="47"/>
      <c r="G18" s="181"/>
      <c r="H18" s="181"/>
      <c r="I18" s="182"/>
      <c r="J18" s="48"/>
      <c r="K18" s="48"/>
      <c r="L18" s="42"/>
      <c r="M18" s="48"/>
      <c r="N18" s="48"/>
      <c r="O18" s="182"/>
      <c r="P18" s="297"/>
    </row>
    <row r="19" spans="1:16" ht="30" x14ac:dyDescent="0.3">
      <c r="A19" s="298" t="s">
        <v>2</v>
      </c>
      <c r="B19" s="300" t="s">
        <v>3</v>
      </c>
      <c r="C19" s="11" t="s">
        <v>22</v>
      </c>
      <c r="D19" s="11" t="s">
        <v>35</v>
      </c>
      <c r="E19" s="12" t="s">
        <v>23</v>
      </c>
      <c r="F19" s="12" t="s">
        <v>125</v>
      </c>
      <c r="G19" s="181"/>
      <c r="H19" s="181"/>
      <c r="I19" s="182"/>
      <c r="J19" s="48"/>
      <c r="K19" s="48"/>
      <c r="L19" s="42"/>
      <c r="M19" s="48"/>
      <c r="N19" s="48"/>
      <c r="O19" s="182"/>
      <c r="P19" s="182"/>
    </row>
    <row r="20" spans="1:16" ht="15.5" x14ac:dyDescent="0.3">
      <c r="A20" s="299"/>
      <c r="B20" s="301"/>
      <c r="C20" s="5" t="s">
        <v>20</v>
      </c>
      <c r="D20" s="5" t="s">
        <v>19</v>
      </c>
      <c r="E20" s="6" t="s">
        <v>4</v>
      </c>
      <c r="F20" s="6" t="s">
        <v>34</v>
      </c>
      <c r="G20" s="181"/>
      <c r="H20" s="181"/>
      <c r="I20" s="182"/>
      <c r="J20" s="48"/>
      <c r="K20" s="48"/>
      <c r="L20" s="42"/>
      <c r="M20" s="48"/>
      <c r="N20" s="48"/>
      <c r="O20" s="182"/>
      <c r="P20" s="182"/>
    </row>
    <row r="21" spans="1:16" x14ac:dyDescent="0.3">
      <c r="A21" s="295" t="s">
        <v>105</v>
      </c>
      <c r="B21" s="3" t="s">
        <v>7</v>
      </c>
      <c r="C21" s="7">
        <v>55</v>
      </c>
      <c r="D21" s="17">
        <v>52</v>
      </c>
      <c r="E21" s="7">
        <v>1.7</v>
      </c>
      <c r="F21" s="177">
        <v>0.5884604316118951</v>
      </c>
      <c r="G21" s="181"/>
      <c r="H21" s="181"/>
      <c r="I21" s="182"/>
      <c r="J21" s="48"/>
      <c r="K21" s="48"/>
      <c r="L21" s="42"/>
      <c r="M21" s="48"/>
      <c r="N21" s="48"/>
      <c r="O21" s="182"/>
      <c r="P21" s="182"/>
    </row>
    <row r="22" spans="1:16" x14ac:dyDescent="0.3">
      <c r="A22" s="295"/>
      <c r="B22" s="3" t="s">
        <v>8</v>
      </c>
      <c r="C22" s="7">
        <v>53</v>
      </c>
      <c r="D22" s="14">
        <v>50</v>
      </c>
      <c r="E22" s="7">
        <v>1.5</v>
      </c>
      <c r="F22" s="9">
        <v>0.55585780062385948</v>
      </c>
      <c r="G22" s="185"/>
      <c r="H22" s="185"/>
      <c r="I22" s="185"/>
      <c r="J22" s="45"/>
      <c r="K22" s="45"/>
      <c r="L22" s="45"/>
      <c r="M22" s="45"/>
      <c r="N22" s="45"/>
      <c r="O22" s="185"/>
      <c r="P22" s="181"/>
    </row>
    <row r="23" spans="1:16" x14ac:dyDescent="0.3">
      <c r="A23" s="295"/>
      <c r="B23" s="3" t="s">
        <v>9</v>
      </c>
      <c r="C23" s="7">
        <v>57</v>
      </c>
      <c r="D23" s="14">
        <v>51</v>
      </c>
      <c r="E23" s="7">
        <v>1.3</v>
      </c>
      <c r="F23" s="9">
        <v>0.44798913694458858</v>
      </c>
      <c r="G23" s="181"/>
      <c r="H23" s="181"/>
      <c r="I23" s="182"/>
      <c r="J23" s="48"/>
      <c r="K23" s="48"/>
      <c r="L23" s="42"/>
      <c r="M23" s="48"/>
      <c r="N23" s="48"/>
      <c r="O23" s="181"/>
      <c r="P23" s="181"/>
    </row>
    <row r="24" spans="1:16" x14ac:dyDescent="0.3">
      <c r="A24" s="295"/>
      <c r="B24" s="3" t="s">
        <v>10</v>
      </c>
      <c r="C24" s="7">
        <v>56</v>
      </c>
      <c r="D24" s="14">
        <v>50</v>
      </c>
      <c r="E24" s="7">
        <v>1.2</v>
      </c>
      <c r="F24" s="9">
        <v>0.41905449007589485</v>
      </c>
      <c r="G24" s="181"/>
      <c r="H24" s="181"/>
      <c r="I24" s="182"/>
      <c r="J24" s="48"/>
      <c r="K24" s="48"/>
      <c r="L24" s="42"/>
      <c r="M24" s="48"/>
      <c r="N24" s="48"/>
      <c r="O24" s="181"/>
      <c r="P24" s="181"/>
    </row>
    <row r="25" spans="1:16" x14ac:dyDescent="0.3">
      <c r="A25" s="295"/>
      <c r="B25" s="3" t="s">
        <v>11</v>
      </c>
      <c r="C25" s="7">
        <v>57</v>
      </c>
      <c r="D25" s="14">
        <v>50</v>
      </c>
      <c r="E25" s="7">
        <v>0.8</v>
      </c>
      <c r="F25" s="15">
        <v>0.26178315668503915</v>
      </c>
      <c r="G25" s="181"/>
      <c r="H25" s="181"/>
      <c r="I25" s="182"/>
      <c r="J25" s="48"/>
      <c r="K25" s="48"/>
      <c r="L25" s="42"/>
      <c r="M25" s="48"/>
      <c r="N25" s="48"/>
      <c r="O25" s="181"/>
      <c r="P25" s="181"/>
    </row>
    <row r="26" spans="1:16" x14ac:dyDescent="0.3">
      <c r="A26" s="295"/>
      <c r="B26" s="3" t="s">
        <v>12</v>
      </c>
      <c r="C26" s="114">
        <v>60</v>
      </c>
      <c r="D26" s="115">
        <v>51</v>
      </c>
      <c r="E26" s="114">
        <v>0.5</v>
      </c>
      <c r="F26" s="113">
        <v>0.15000055947804986</v>
      </c>
      <c r="G26" s="181"/>
      <c r="H26" s="181"/>
      <c r="I26" s="182"/>
      <c r="J26" s="48"/>
      <c r="K26" s="183"/>
      <c r="L26" s="42"/>
      <c r="M26" s="48"/>
      <c r="N26" s="48"/>
      <c r="O26" s="184"/>
      <c r="P26" s="181"/>
    </row>
    <row r="27" spans="1:16" x14ac:dyDescent="0.3">
      <c r="A27" s="295"/>
      <c r="B27" s="3" t="s">
        <v>13</v>
      </c>
      <c r="C27" s="7">
        <v>57</v>
      </c>
      <c r="D27" s="14">
        <v>51</v>
      </c>
      <c r="E27" s="7">
        <v>0.9</v>
      </c>
      <c r="F27" s="9">
        <v>0.29450605127066903</v>
      </c>
      <c r="G27" s="181"/>
      <c r="H27" s="181"/>
      <c r="I27" s="182"/>
      <c r="J27" s="48"/>
      <c r="K27" s="48"/>
      <c r="L27" s="42"/>
      <c r="M27" s="48"/>
      <c r="N27" s="48"/>
      <c r="O27" s="181"/>
      <c r="P27" s="302"/>
    </row>
    <row r="28" spans="1:16" x14ac:dyDescent="0.3">
      <c r="A28" s="295"/>
      <c r="B28" s="3" t="s">
        <v>14</v>
      </c>
      <c r="C28" s="7">
        <v>57</v>
      </c>
      <c r="D28" s="14">
        <v>50</v>
      </c>
      <c r="E28" s="7">
        <v>0.8</v>
      </c>
      <c r="F28" s="15">
        <v>0.26178315668503915</v>
      </c>
      <c r="G28" s="185"/>
      <c r="H28" s="185"/>
      <c r="I28" s="185"/>
      <c r="J28" s="45"/>
      <c r="K28" s="45"/>
      <c r="L28" s="45"/>
      <c r="M28" s="45"/>
      <c r="N28" s="45"/>
      <c r="O28" s="185"/>
      <c r="P28" s="302"/>
    </row>
    <row r="29" spans="1:16" x14ac:dyDescent="0.3">
      <c r="A29" s="295"/>
      <c r="B29" s="3" t="s">
        <v>15</v>
      </c>
      <c r="C29" s="7">
        <v>60</v>
      </c>
      <c r="D29" s="14">
        <v>51</v>
      </c>
      <c r="E29" s="7">
        <v>1.1000000000000001</v>
      </c>
      <c r="F29" s="15">
        <v>0.35838113955908024</v>
      </c>
    </row>
    <row r="30" spans="1:16" x14ac:dyDescent="0.3">
      <c r="A30" s="295"/>
      <c r="B30" s="3" t="s">
        <v>16</v>
      </c>
      <c r="C30" s="7">
        <v>57</v>
      </c>
      <c r="D30" s="17">
        <v>48</v>
      </c>
      <c r="E30" s="7">
        <v>0.7</v>
      </c>
      <c r="F30" s="177">
        <v>0.23569179058863127</v>
      </c>
    </row>
    <row r="31" spans="1:16" x14ac:dyDescent="0.3">
      <c r="A31" s="295"/>
      <c r="B31" s="3" t="s">
        <v>17</v>
      </c>
      <c r="C31" s="7">
        <v>55</v>
      </c>
      <c r="D31" s="14">
        <v>51</v>
      </c>
      <c r="E31" s="7">
        <v>0.7</v>
      </c>
      <c r="F31" s="15">
        <v>0.23143278924100572</v>
      </c>
    </row>
    <row r="32" spans="1:16" ht="14.5" thickBot="1" x14ac:dyDescent="0.35">
      <c r="A32" s="295"/>
      <c r="B32" s="3" t="s">
        <v>18</v>
      </c>
      <c r="C32" s="116">
        <v>55</v>
      </c>
      <c r="D32" s="117">
        <v>50</v>
      </c>
      <c r="E32" s="116">
        <v>2</v>
      </c>
      <c r="F32" s="113">
        <v>0.7343113236857407</v>
      </c>
    </row>
  </sheetData>
  <mergeCells count="8">
    <mergeCell ref="A4:A15"/>
    <mergeCell ref="P17:P18"/>
    <mergeCell ref="A2:A3"/>
    <mergeCell ref="B2:B3"/>
    <mergeCell ref="P27:P28"/>
    <mergeCell ref="A19:A20"/>
    <mergeCell ref="B19:B20"/>
    <mergeCell ref="A21:A3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9"/>
  <sheetViews>
    <sheetView topLeftCell="A2" zoomScale="85" zoomScaleNormal="85" workbookViewId="0">
      <selection activeCell="R16" sqref="R16"/>
    </sheetView>
  </sheetViews>
  <sheetFormatPr defaultRowHeight="14" x14ac:dyDescent="0.35"/>
  <cols>
    <col min="1" max="2" width="8.7265625" style="25"/>
    <col min="3" max="3" width="11.90625" style="25" customWidth="1"/>
    <col min="4" max="4" width="8.81640625" style="25" customWidth="1"/>
    <col min="5" max="5" width="16.6328125" style="25" bestFit="1" customWidth="1"/>
    <col min="6" max="6" width="11" style="25" customWidth="1"/>
    <col min="7" max="7" width="11.453125" style="25" customWidth="1"/>
    <col min="8" max="8" width="8.7265625" style="25"/>
    <col min="9" max="9" width="9.453125" style="25" customWidth="1"/>
    <col min="10" max="10" width="14.81640625" style="25" customWidth="1"/>
    <col min="11" max="11" width="5.90625" style="25" customWidth="1"/>
    <col min="12" max="12" width="16.6328125" style="25" bestFit="1" customWidth="1"/>
    <col min="13" max="16384" width="8.7265625" style="25"/>
  </cols>
  <sheetData>
    <row r="1" spans="2:20" ht="14.5" thickBot="1" x14ac:dyDescent="0.4"/>
    <row r="2" spans="2:20" x14ac:dyDescent="0.35">
      <c r="B2" s="303" t="s">
        <v>106</v>
      </c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5"/>
    </row>
    <row r="3" spans="2:20" ht="14.5" thickBot="1" x14ac:dyDescent="0.4">
      <c r="B3" s="306"/>
      <c r="C3" s="307"/>
      <c r="D3" s="307"/>
      <c r="E3" s="307"/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8"/>
    </row>
    <row r="4" spans="2:20" ht="14.5" thickBot="1" x14ac:dyDescent="0.4">
      <c r="B4" s="172" t="s">
        <v>0</v>
      </c>
      <c r="C4" s="173" t="s">
        <v>56</v>
      </c>
      <c r="D4" s="173" t="s">
        <v>57</v>
      </c>
      <c r="E4" s="173" t="s">
        <v>58</v>
      </c>
      <c r="F4" s="173" t="s">
        <v>59</v>
      </c>
      <c r="G4" s="242" t="s">
        <v>60</v>
      </c>
      <c r="I4" s="309" t="s">
        <v>61</v>
      </c>
      <c r="J4" s="310"/>
      <c r="K4" s="46"/>
      <c r="L4" s="46"/>
      <c r="M4" s="46"/>
      <c r="N4" s="46"/>
      <c r="O4" s="46"/>
      <c r="P4" s="46"/>
      <c r="Q4" s="46"/>
      <c r="R4" s="46"/>
      <c r="S4" s="46"/>
      <c r="T4" s="59"/>
    </row>
    <row r="5" spans="2:20" ht="15.5" x14ac:dyDescent="0.35">
      <c r="B5" s="60">
        <v>1</v>
      </c>
      <c r="C5" s="132">
        <f>'UCS BPP1'!AG12</f>
        <v>5.7750592198768231</v>
      </c>
      <c r="D5" s="132">
        <f>'PLI BPP1'!P4</f>
        <v>0.51267440602037873</v>
      </c>
      <c r="E5" s="132">
        <f>C5^2</f>
        <v>33.351308993084302</v>
      </c>
      <c r="F5" s="132">
        <f>D5^2</f>
        <v>0.26283504658834816</v>
      </c>
      <c r="G5" s="208">
        <f t="shared" ref="G5:G14" si="0">C5*D5</f>
        <v>2.9607250552828619</v>
      </c>
      <c r="I5" s="64" t="s">
        <v>62</v>
      </c>
      <c r="J5" s="311" t="s">
        <v>63</v>
      </c>
      <c r="K5" s="311"/>
      <c r="L5" s="65"/>
      <c r="M5" s="65"/>
      <c r="N5" s="66"/>
      <c r="O5" s="64" t="s">
        <v>64</v>
      </c>
      <c r="P5" s="311" t="s">
        <v>65</v>
      </c>
      <c r="Q5" s="311"/>
      <c r="R5" s="65"/>
      <c r="S5" s="65"/>
      <c r="T5" s="66"/>
    </row>
    <row r="6" spans="2:20" x14ac:dyDescent="0.35">
      <c r="B6" s="60">
        <v>2</v>
      </c>
      <c r="C6" s="132">
        <f>'UCS BPP1'!AG13</f>
        <v>5.9909307750779801</v>
      </c>
      <c r="D6" s="132">
        <f>'PLI BPP1'!P5</f>
        <v>0.47898740524974998</v>
      </c>
      <c r="E6" s="132">
        <f t="shared" ref="E6:E14" si="1">C6^2</f>
        <v>35.891251551776449</v>
      </c>
      <c r="F6" s="132">
        <f t="shared" ref="F6:F14" si="2">D6^2</f>
        <v>0.22942893438788822</v>
      </c>
      <c r="G6" s="208">
        <f t="shared" si="0"/>
        <v>2.8695803869854752</v>
      </c>
      <c r="I6" s="67" t="s">
        <v>66</v>
      </c>
      <c r="J6" s="68">
        <f>F15</f>
        <v>1.1585157130642545</v>
      </c>
      <c r="K6" s="46" t="s">
        <v>1</v>
      </c>
      <c r="L6" s="68">
        <f>D15^2</f>
        <v>10.526769567162333</v>
      </c>
      <c r="M6" s="46" t="s">
        <v>67</v>
      </c>
      <c r="N6" s="59">
        <f>B14</f>
        <v>10</v>
      </c>
      <c r="O6" s="67" t="s">
        <v>66</v>
      </c>
      <c r="P6" s="68">
        <f>G15</f>
        <v>15.355666463873089</v>
      </c>
      <c r="Q6" s="46" t="s">
        <v>1</v>
      </c>
      <c r="R6" s="46">
        <f>C15*D15</f>
        <v>144.30350270980901</v>
      </c>
      <c r="S6" s="46" t="s">
        <v>67</v>
      </c>
      <c r="T6" s="59">
        <f>B14</f>
        <v>10</v>
      </c>
    </row>
    <row r="7" spans="2:20" x14ac:dyDescent="0.35">
      <c r="B7" s="60">
        <v>3</v>
      </c>
      <c r="C7" s="132">
        <f>'UCS BPP1'!AG14</f>
        <v>5.1172533703791085</v>
      </c>
      <c r="D7" s="132">
        <f>'PLI BPP1'!P6</f>
        <v>0.3872815598768613</v>
      </c>
      <c r="E7" s="132">
        <f t="shared" si="1"/>
        <v>26.186282056656346</v>
      </c>
      <c r="F7" s="132">
        <f t="shared" si="2"/>
        <v>0.14998700662065489</v>
      </c>
      <c r="G7" s="208">
        <f t="shared" si="0"/>
        <v>1.9818178675655471</v>
      </c>
      <c r="I7" s="67" t="s">
        <v>66</v>
      </c>
      <c r="J7" s="68">
        <f>J6</f>
        <v>1.1585157130642545</v>
      </c>
      <c r="K7" s="46" t="s">
        <v>1</v>
      </c>
      <c r="L7" s="68">
        <f>L6/N6</f>
        <v>1.0526769567162333</v>
      </c>
      <c r="M7" s="46"/>
      <c r="N7" s="59"/>
      <c r="O7" s="67" t="s">
        <v>66</v>
      </c>
      <c r="P7" s="68">
        <f>P6</f>
        <v>15.355666463873089</v>
      </c>
      <c r="Q7" s="46" t="s">
        <v>1</v>
      </c>
      <c r="R7" s="46">
        <f>R6/T6</f>
        <v>14.430350270980901</v>
      </c>
      <c r="S7" s="46"/>
      <c r="T7" s="59"/>
    </row>
    <row r="8" spans="2:20" x14ac:dyDescent="0.35">
      <c r="B8" s="60">
        <v>4</v>
      </c>
      <c r="C8" s="132">
        <f>'UCS BPP1'!AG15</f>
        <v>4.9328630836447864</v>
      </c>
      <c r="D8" s="132">
        <f>'PLI BPP1'!P7</f>
        <v>0.36768842892584869</v>
      </c>
      <c r="E8" s="132">
        <f t="shared" si="1"/>
        <v>24.333138201985552</v>
      </c>
      <c r="F8" s="132">
        <f t="shared" si="2"/>
        <v>0.13519478076595889</v>
      </c>
      <c r="G8" s="208">
        <f t="shared" si="0"/>
        <v>1.8137566773316689</v>
      </c>
      <c r="I8" s="67" t="s">
        <v>66</v>
      </c>
      <c r="J8" s="69">
        <f>J7-L7</f>
        <v>0.1058387563480212</v>
      </c>
      <c r="K8" s="46"/>
      <c r="L8" s="46"/>
      <c r="M8" s="46"/>
      <c r="N8" s="59"/>
      <c r="O8" s="67" t="s">
        <v>66</v>
      </c>
      <c r="P8" s="68">
        <f>P7-R7</f>
        <v>0.92531619289218803</v>
      </c>
      <c r="Q8" s="46"/>
      <c r="R8" s="46"/>
      <c r="S8" s="46"/>
      <c r="T8" s="59"/>
    </row>
    <row r="9" spans="2:20" ht="14.5" thickBot="1" x14ac:dyDescent="0.4">
      <c r="B9" s="60">
        <v>5</v>
      </c>
      <c r="C9" s="132">
        <f>'UCS BPP1'!AG16</f>
        <v>4.3275748464445574</v>
      </c>
      <c r="D9" s="132">
        <f>'PLI BPP1'!P8</f>
        <v>0.24189315686026003</v>
      </c>
      <c r="E9" s="132">
        <f t="shared" si="1"/>
        <v>18.727904051579635</v>
      </c>
      <c r="F9" s="132">
        <f t="shared" si="2"/>
        <v>5.851229933582236E-2</v>
      </c>
      <c r="G9" s="208">
        <f t="shared" si="0"/>
        <v>1.046810741155529</v>
      </c>
      <c r="I9" s="67"/>
      <c r="J9" s="46"/>
      <c r="K9" s="46"/>
      <c r="L9" s="46"/>
      <c r="M9" s="46"/>
      <c r="N9" s="59"/>
      <c r="O9" s="67"/>
      <c r="P9" s="46"/>
      <c r="Q9" s="46"/>
      <c r="R9" s="46"/>
      <c r="S9" s="46"/>
      <c r="T9" s="59"/>
    </row>
    <row r="10" spans="2:20" ht="16" thickBot="1" x14ac:dyDescent="0.4">
      <c r="B10" s="60">
        <v>6</v>
      </c>
      <c r="C10" s="132">
        <f>'UCS BPP1'!AG17</f>
        <v>4.0906669474127497</v>
      </c>
      <c r="D10" s="132">
        <f>'PLI BPP1'!P9</f>
        <v>0.26811800299167321</v>
      </c>
      <c r="E10" s="132">
        <f t="shared" si="1"/>
        <v>16.733556074655144</v>
      </c>
      <c r="F10" s="132">
        <f t="shared" si="2"/>
        <v>7.1887263528242887E-2</v>
      </c>
      <c r="G10" s="208">
        <f t="shared" si="0"/>
        <v>1.0967814528443502</v>
      </c>
      <c r="I10" s="70" t="s">
        <v>68</v>
      </c>
      <c r="J10" s="312" t="s">
        <v>69</v>
      </c>
      <c r="K10" s="312"/>
      <c r="L10" s="46"/>
      <c r="M10" s="46"/>
      <c r="N10" s="59"/>
      <c r="O10" s="72" t="s">
        <v>70</v>
      </c>
      <c r="P10" s="313" t="s">
        <v>71</v>
      </c>
      <c r="Q10" s="313"/>
      <c r="R10" s="313"/>
      <c r="S10" s="46"/>
      <c r="T10" s="59"/>
    </row>
    <row r="11" spans="2:20" ht="14.5" thickBot="1" x14ac:dyDescent="0.4">
      <c r="B11" s="60">
        <v>7</v>
      </c>
      <c r="C11" s="132">
        <f>'UCS BPP1'!AG18</f>
        <v>3.1334898609125181</v>
      </c>
      <c r="D11" s="132">
        <f>'PLI BPP1'!P10</f>
        <v>0.24189315686026003</v>
      </c>
      <c r="E11" s="132">
        <f t="shared" si="1"/>
        <v>9.8187587084415515</v>
      </c>
      <c r="F11" s="132">
        <f t="shared" si="2"/>
        <v>5.851229933582236E-2</v>
      </c>
      <c r="G11" s="208">
        <f t="shared" si="0"/>
        <v>0.7579697544457461</v>
      </c>
      <c r="I11" s="67" t="s">
        <v>66</v>
      </c>
      <c r="J11" s="68">
        <f>E15</f>
        <v>206.96508059464531</v>
      </c>
      <c r="K11" s="46" t="s">
        <v>1</v>
      </c>
      <c r="L11" s="68">
        <f>C15^2</f>
        <v>1978.1473092445756</v>
      </c>
      <c r="M11" s="46" t="s">
        <v>67</v>
      </c>
      <c r="N11" s="59">
        <f>B14</f>
        <v>10</v>
      </c>
      <c r="O11" s="67" t="s">
        <v>66</v>
      </c>
      <c r="P11" s="68">
        <f>P8</f>
        <v>0.92531619289218803</v>
      </c>
      <c r="Q11" s="46" t="s">
        <v>67</v>
      </c>
      <c r="R11" s="46">
        <f>SQRT(S11)</f>
        <v>0.9841044808566809</v>
      </c>
      <c r="S11" s="46">
        <f>J8*J13</f>
        <v>0.96846162924219747</v>
      </c>
      <c r="T11" s="59"/>
    </row>
    <row r="12" spans="2:20" ht="14.5" thickBot="1" x14ac:dyDescent="0.4">
      <c r="B12" s="60">
        <v>8</v>
      </c>
      <c r="C12" s="132">
        <f>'UCS BPP1'!AG19</f>
        <v>4.3687327604966155</v>
      </c>
      <c r="D12" s="132">
        <f>'PLI BPP1'!P11</f>
        <v>0.31533258837849315</v>
      </c>
      <c r="E12" s="132">
        <f t="shared" si="1"/>
        <v>19.085825932636379</v>
      </c>
      <c r="F12" s="132">
        <f t="shared" si="2"/>
        <v>9.9434641293480189E-2</v>
      </c>
      <c r="G12" s="208">
        <f t="shared" si="0"/>
        <v>1.3776038093013174</v>
      </c>
      <c r="I12" s="67" t="s">
        <v>66</v>
      </c>
      <c r="J12" s="68">
        <f>J11</f>
        <v>206.96508059464531</v>
      </c>
      <c r="K12" s="46" t="s">
        <v>1</v>
      </c>
      <c r="L12" s="46">
        <f>L11/N11</f>
        <v>197.81473092445756</v>
      </c>
      <c r="M12" s="46"/>
      <c r="N12" s="59"/>
      <c r="O12" s="67" t="s">
        <v>66</v>
      </c>
      <c r="P12" s="73">
        <f>P11/R11</f>
        <v>0.94026214786328721</v>
      </c>
      <c r="Q12" s="46"/>
      <c r="R12" s="46"/>
      <c r="S12" s="46"/>
      <c r="T12" s="59"/>
    </row>
    <row r="13" spans="2:20" ht="14.5" thickBot="1" x14ac:dyDescent="0.4">
      <c r="B13" s="60">
        <v>9</v>
      </c>
      <c r="C13" s="132">
        <f>'UCS BPP1'!AG20</f>
        <v>3.1202764453531144</v>
      </c>
      <c r="D13" s="132">
        <f>'PLI BPP1'!P12</f>
        <v>0.2164315401432749</v>
      </c>
      <c r="E13" s="132">
        <f t="shared" si="1"/>
        <v>9.7361250954254679</v>
      </c>
      <c r="F13" s="132">
        <f t="shared" si="2"/>
        <v>4.6842611568790014E-2</v>
      </c>
      <c r="G13" s="208">
        <f t="shared" si="0"/>
        <v>0.67532623674055769</v>
      </c>
      <c r="I13" s="74" t="s">
        <v>66</v>
      </c>
      <c r="J13" s="75">
        <f>J12-L12</f>
        <v>9.1503496701877509</v>
      </c>
      <c r="K13" s="76"/>
      <c r="L13" s="76"/>
      <c r="M13" s="76"/>
      <c r="N13" s="77"/>
      <c r="O13" s="78"/>
      <c r="P13" s="353" t="s">
        <v>174</v>
      </c>
      <c r="Q13" s="76"/>
      <c r="R13" s="76"/>
      <c r="S13" s="76"/>
      <c r="T13" s="77"/>
    </row>
    <row r="14" spans="2:20" ht="14.5" thickBot="1" x14ac:dyDescent="0.4">
      <c r="B14" s="82">
        <v>10</v>
      </c>
      <c r="C14" s="132">
        <f>'UCS BPP1'!AG21</f>
        <v>3.6195206766096129</v>
      </c>
      <c r="D14" s="243">
        <f>'PLI BPP1'!P13</f>
        <v>0.21419810839324979</v>
      </c>
      <c r="E14" s="243">
        <f t="shared" si="1"/>
        <v>13.10092992840451</v>
      </c>
      <c r="F14" s="243">
        <f t="shared" si="2"/>
        <v>4.588082963924639E-2</v>
      </c>
      <c r="G14" s="244">
        <f t="shared" si="0"/>
        <v>0.77529448222003472</v>
      </c>
      <c r="I14" s="79" t="s">
        <v>72</v>
      </c>
      <c r="J14" s="46"/>
      <c r="K14" s="46"/>
      <c r="L14" s="46"/>
      <c r="M14" s="46"/>
      <c r="N14" s="46"/>
      <c r="O14" s="46"/>
    </row>
    <row r="15" spans="2:20" x14ac:dyDescent="0.35">
      <c r="B15" s="58" t="s">
        <v>73</v>
      </c>
      <c r="C15" s="239">
        <f>SUM(C5:C14)</f>
        <v>44.476367986207862</v>
      </c>
      <c r="D15" s="240">
        <f t="shared" ref="D15:G15" si="3">SUM(D5:D14)</f>
        <v>3.2444983537000498</v>
      </c>
      <c r="E15" s="239">
        <f t="shared" si="3"/>
        <v>206.96508059464531</v>
      </c>
      <c r="F15" s="239">
        <f t="shared" si="3"/>
        <v>1.1585157130642545</v>
      </c>
      <c r="G15" s="241">
        <f t="shared" si="3"/>
        <v>15.355666463873089</v>
      </c>
      <c r="I15" s="79" t="s">
        <v>74</v>
      </c>
      <c r="O15" s="46"/>
    </row>
    <row r="16" spans="2:20" ht="14.5" thickBot="1" x14ac:dyDescent="0.4">
      <c r="B16" s="82" t="s">
        <v>75</v>
      </c>
      <c r="C16" s="24">
        <f>AVERAGE(C5:C14)</f>
        <v>4.4476367986207865</v>
      </c>
      <c r="D16" s="18">
        <f t="shared" ref="D16:G16" si="4">AVERAGE(D5:D14)</f>
        <v>0.32444983537000499</v>
      </c>
      <c r="E16" s="214">
        <f t="shared" si="4"/>
        <v>20.696508059464531</v>
      </c>
      <c r="F16" s="214">
        <f t="shared" si="4"/>
        <v>0.11585157130642545</v>
      </c>
      <c r="G16" s="215">
        <f t="shared" si="4"/>
        <v>1.5355666463873088</v>
      </c>
      <c r="O16" s="46"/>
    </row>
    <row r="17" spans="2:18" ht="14.5" thickBot="1" x14ac:dyDescent="0.4">
      <c r="O17" s="46"/>
    </row>
    <row r="18" spans="2:18" ht="14.5" thickBot="1" x14ac:dyDescent="0.4">
      <c r="B18" s="84" t="s">
        <v>76</v>
      </c>
      <c r="C18" s="85"/>
      <c r="D18" s="85"/>
      <c r="E18" s="86"/>
      <c r="F18" s="86"/>
      <c r="G18" s="65"/>
      <c r="H18" s="65"/>
      <c r="I18" s="65"/>
      <c r="J18" s="65"/>
      <c r="K18" s="65"/>
      <c r="L18" s="65"/>
      <c r="M18" s="66"/>
      <c r="O18" s="87"/>
      <c r="P18" s="112"/>
    </row>
    <row r="19" spans="2:18" x14ac:dyDescent="0.35">
      <c r="B19" s="88" t="s">
        <v>77</v>
      </c>
      <c r="C19" s="85"/>
      <c r="D19" s="85"/>
      <c r="E19" s="86"/>
      <c r="F19" s="86"/>
      <c r="G19" s="66"/>
      <c r="H19" s="88" t="s">
        <v>78</v>
      </c>
      <c r="I19" s="65"/>
      <c r="J19" s="65"/>
      <c r="K19" s="65"/>
      <c r="L19" s="65"/>
      <c r="M19" s="66"/>
      <c r="O19" s="41"/>
      <c r="P19" s="112"/>
    </row>
    <row r="20" spans="2:18" x14ac:dyDescent="0.35">
      <c r="B20" s="89" t="s">
        <v>79</v>
      </c>
      <c r="C20" s="68"/>
      <c r="D20" s="68"/>
      <c r="E20" s="46"/>
      <c r="F20" s="68"/>
      <c r="G20" s="59"/>
      <c r="H20" s="89" t="s">
        <v>80</v>
      </c>
      <c r="I20" s="46"/>
      <c r="J20" s="46"/>
      <c r="K20" s="46"/>
      <c r="L20" s="46"/>
      <c r="M20" s="59"/>
      <c r="O20" s="46"/>
      <c r="P20" s="112"/>
    </row>
    <row r="21" spans="2:18" x14ac:dyDescent="0.35">
      <c r="B21" s="89" t="s">
        <v>81</v>
      </c>
      <c r="C21" s="68"/>
      <c r="D21" s="68"/>
      <c r="E21" s="90"/>
      <c r="F21" s="68"/>
      <c r="G21" s="59"/>
      <c r="H21" s="245">
        <f>B27</f>
        <v>4.4476367986207865</v>
      </c>
      <c r="I21" s="46" t="s">
        <v>66</v>
      </c>
      <c r="J21" s="46" t="s">
        <v>82</v>
      </c>
      <c r="K21" s="68">
        <f>E27</f>
        <v>0.32444983537000499</v>
      </c>
      <c r="L21" s="46" t="s">
        <v>83</v>
      </c>
      <c r="M21" s="59"/>
      <c r="O21" s="46"/>
      <c r="P21" s="112"/>
    </row>
    <row r="22" spans="2:18" x14ac:dyDescent="0.35">
      <c r="B22" s="91"/>
      <c r="C22" s="68"/>
      <c r="D22" s="68"/>
      <c r="E22" s="90"/>
      <c r="F22" s="68"/>
      <c r="G22" s="59"/>
      <c r="H22" s="245">
        <f>H21</f>
        <v>4.4476367986207865</v>
      </c>
      <c r="I22" s="46" t="s">
        <v>66</v>
      </c>
      <c r="J22" s="189">
        <f>B29</f>
        <v>8.742697144414123</v>
      </c>
      <c r="K22" s="46">
        <f>K21</f>
        <v>0.32444983537000499</v>
      </c>
      <c r="L22" s="46" t="s">
        <v>83</v>
      </c>
      <c r="M22" s="59"/>
      <c r="O22" s="46"/>
      <c r="P22" s="112"/>
      <c r="R22" s="46"/>
    </row>
    <row r="23" spans="2:18" ht="14.5" thickBot="1" x14ac:dyDescent="0.4">
      <c r="B23" s="245">
        <f>G15</f>
        <v>15.355666463873089</v>
      </c>
      <c r="C23" s="46" t="s">
        <v>66</v>
      </c>
      <c r="D23" s="68" t="s">
        <v>82</v>
      </c>
      <c r="E23" s="62">
        <f>F15</f>
        <v>1.1585157130642545</v>
      </c>
      <c r="F23" s="68" t="s">
        <v>84</v>
      </c>
      <c r="G23" s="37">
        <f>D15</f>
        <v>3.2444983537000498</v>
      </c>
      <c r="H23" s="245">
        <f>H22</f>
        <v>4.4476367986207865</v>
      </c>
      <c r="I23" s="46" t="s">
        <v>66</v>
      </c>
      <c r="J23" s="189">
        <f>J22*K22</f>
        <v>2.836566649194975</v>
      </c>
      <c r="K23" s="46"/>
      <c r="L23" s="46" t="s">
        <v>84</v>
      </c>
      <c r="M23" s="59"/>
      <c r="O23" s="46"/>
      <c r="P23" s="112"/>
      <c r="R23" s="46"/>
    </row>
    <row r="24" spans="2:18" ht="14.5" thickBot="1" x14ac:dyDescent="0.4">
      <c r="B24" s="245">
        <f>C15</f>
        <v>44.476367986207862</v>
      </c>
      <c r="C24" s="46" t="s">
        <v>66</v>
      </c>
      <c r="D24" s="68" t="s">
        <v>82</v>
      </c>
      <c r="E24" s="62">
        <f>D15</f>
        <v>3.2444983537000498</v>
      </c>
      <c r="F24" s="90" t="s">
        <v>84</v>
      </c>
      <c r="G24" s="105">
        <v>10</v>
      </c>
      <c r="H24" s="250">
        <f>H23-J23</f>
        <v>1.6110701494258115</v>
      </c>
      <c r="I24" s="94" t="s">
        <v>66</v>
      </c>
      <c r="J24" s="95" t="s">
        <v>85</v>
      </c>
      <c r="K24" s="46"/>
      <c r="L24" s="46"/>
      <c r="M24" s="59"/>
      <c r="O24" s="46"/>
      <c r="P24" s="112"/>
    </row>
    <row r="25" spans="2:18" ht="14.5" thickBot="1" x14ac:dyDescent="0.4">
      <c r="B25" s="89" t="s">
        <v>86</v>
      </c>
      <c r="C25" s="68"/>
      <c r="D25" s="68"/>
      <c r="E25" s="90"/>
      <c r="F25" s="68"/>
      <c r="G25" s="59"/>
      <c r="H25" s="91"/>
      <c r="I25" s="90"/>
      <c r="J25" s="46"/>
      <c r="K25" s="46"/>
      <c r="L25" s="46"/>
      <c r="M25" s="59"/>
      <c r="P25" s="112"/>
    </row>
    <row r="26" spans="2:18" x14ac:dyDescent="0.35">
      <c r="B26" s="245">
        <f>B23/G23</f>
        <v>4.7328322562905214</v>
      </c>
      <c r="C26" s="46" t="s">
        <v>66</v>
      </c>
      <c r="D26" s="68" t="s">
        <v>82</v>
      </c>
      <c r="E26" s="62">
        <f>E23/G23</f>
        <v>0.35707082783477906</v>
      </c>
      <c r="F26" s="68" t="s">
        <v>83</v>
      </c>
      <c r="G26" s="59"/>
      <c r="H26" s="96" t="s">
        <v>87</v>
      </c>
      <c r="I26" s="97"/>
      <c r="J26" s="98"/>
      <c r="K26" s="98"/>
      <c r="L26" s="99"/>
      <c r="M26" s="59"/>
      <c r="P26" s="112"/>
    </row>
    <row r="27" spans="2:18" ht="14.5" thickBot="1" x14ac:dyDescent="0.4">
      <c r="B27" s="246">
        <f>B24/G24</f>
        <v>4.4476367986207865</v>
      </c>
      <c r="C27" s="76" t="s">
        <v>66</v>
      </c>
      <c r="D27" s="100" t="s">
        <v>82</v>
      </c>
      <c r="E27" s="248">
        <f>E24/G24</f>
        <v>0.32444983537000499</v>
      </c>
      <c r="F27" s="100" t="s">
        <v>84</v>
      </c>
      <c r="G27" s="59"/>
      <c r="H27" s="101" t="s">
        <v>90</v>
      </c>
      <c r="I27" s="102" t="s">
        <v>66</v>
      </c>
      <c r="J27" s="103">
        <f>P12</f>
        <v>0.94026214786328721</v>
      </c>
      <c r="K27" s="103"/>
      <c r="L27" s="104"/>
      <c r="M27" s="59"/>
      <c r="P27" s="112"/>
    </row>
    <row r="28" spans="2:18" ht="14.5" thickBot="1" x14ac:dyDescent="0.4">
      <c r="B28" s="245">
        <f>B26-B27</f>
        <v>0.28519545766973486</v>
      </c>
      <c r="C28" s="46" t="s">
        <v>66</v>
      </c>
      <c r="D28" s="46" t="s">
        <v>82</v>
      </c>
      <c r="E28" s="62">
        <f>E26-E27</f>
        <v>3.2620992464774068E-2</v>
      </c>
      <c r="F28" s="46"/>
      <c r="G28" s="105"/>
      <c r="H28" s="106" t="s">
        <v>56</v>
      </c>
      <c r="I28" s="107" t="s">
        <v>66</v>
      </c>
      <c r="J28" s="75" t="s">
        <v>99</v>
      </c>
      <c r="K28" s="107" t="s">
        <v>89</v>
      </c>
      <c r="L28" s="108">
        <f>H24</f>
        <v>1.6110701494258115</v>
      </c>
      <c r="M28" s="59"/>
    </row>
    <row r="29" spans="2:18" ht="14.5" thickBot="1" x14ac:dyDescent="0.4">
      <c r="B29" s="249">
        <f>B28/E28</f>
        <v>8.742697144414123</v>
      </c>
      <c r="C29" s="110" t="s">
        <v>66</v>
      </c>
      <c r="D29" s="111" t="s">
        <v>82</v>
      </c>
      <c r="E29" s="76"/>
      <c r="F29" s="100"/>
      <c r="G29" s="77"/>
      <c r="H29" s="78"/>
      <c r="I29" s="76"/>
      <c r="J29" s="76"/>
      <c r="K29" s="76"/>
      <c r="L29" s="76"/>
      <c r="M29" s="77"/>
    </row>
  </sheetData>
  <sortState ref="P18:P27">
    <sortCondition descending="1" ref="P18"/>
  </sortState>
  <mergeCells count="6">
    <mergeCell ref="B2:T3"/>
    <mergeCell ref="I4:J4"/>
    <mergeCell ref="J5:K5"/>
    <mergeCell ref="P5:Q5"/>
    <mergeCell ref="J10:K10"/>
    <mergeCell ref="P10:R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161"/>
  <sheetViews>
    <sheetView topLeftCell="A91" zoomScale="70" zoomScaleNormal="70" workbookViewId="0">
      <selection activeCell="Y84" sqref="Y84"/>
    </sheetView>
  </sheetViews>
  <sheetFormatPr defaultRowHeight="14" x14ac:dyDescent="0.35"/>
  <cols>
    <col min="1" max="1" width="3.1796875" style="25" customWidth="1"/>
    <col min="2" max="2" width="8.7265625" style="25"/>
    <col min="3" max="3" width="6.26953125" style="25" customWidth="1"/>
    <col min="4" max="4" width="8.7265625" style="25"/>
    <col min="5" max="5" width="8.90625" style="25" bestFit="1" customWidth="1"/>
    <col min="6" max="6" width="3.54296875" style="25" customWidth="1"/>
    <col min="7" max="7" width="8.7265625" style="25"/>
    <col min="8" max="8" width="6.1796875" style="25" customWidth="1"/>
    <col min="9" max="9" width="8.7265625" style="25"/>
    <col min="10" max="10" width="8.90625" style="25" bestFit="1" customWidth="1"/>
    <col min="11" max="11" width="3.08984375" style="25" customWidth="1"/>
    <col min="12" max="12" width="8.7265625" style="25"/>
    <col min="13" max="13" width="6.54296875" style="25" customWidth="1"/>
    <col min="14" max="15" width="8.7265625" style="25"/>
    <col min="16" max="16" width="3" style="25" customWidth="1"/>
    <col min="17" max="17" width="8.7265625" style="25"/>
    <col min="18" max="18" width="6.36328125" style="25" customWidth="1"/>
    <col min="19" max="20" width="8.7265625" style="25"/>
    <col min="21" max="21" width="2.1796875" style="25" customWidth="1"/>
    <col min="22" max="22" width="8.7265625" style="25"/>
    <col min="23" max="23" width="6.81640625" style="25" customWidth="1"/>
    <col min="24" max="31" width="8.7265625" style="25"/>
    <col min="32" max="32" width="10.81640625" style="25" customWidth="1"/>
    <col min="33" max="33" width="13.90625" style="25" customWidth="1"/>
    <col min="34" max="16384" width="8.7265625" style="25"/>
  </cols>
  <sheetData>
    <row r="1" spans="2:33" ht="14.5" customHeight="1" x14ac:dyDescent="0.35">
      <c r="L1" s="320" t="s">
        <v>37</v>
      </c>
      <c r="M1" s="321"/>
      <c r="N1" s="322"/>
      <c r="Q1" s="276"/>
      <c r="R1" s="276"/>
      <c r="S1" s="276"/>
    </row>
    <row r="2" spans="2:33" ht="14.5" customHeight="1" x14ac:dyDescent="0.35">
      <c r="L2" s="26">
        <f>J40</f>
        <v>3.3656002209801117</v>
      </c>
      <c r="M2" s="27" t="s">
        <v>38</v>
      </c>
      <c r="N2" s="28">
        <f>E76</f>
        <v>7.820392693583198</v>
      </c>
      <c r="Q2" s="41"/>
      <c r="R2" s="41"/>
      <c r="S2" s="41"/>
    </row>
    <row r="3" spans="2:33" ht="14.5" customHeight="1" thickBot="1" x14ac:dyDescent="0.4">
      <c r="L3" s="324">
        <f>(E76+J40+O60+T46+Y46+E130+J121+O151+T127+Y126)/10</f>
        <v>5.1137470382115895</v>
      </c>
      <c r="M3" s="325"/>
      <c r="N3" s="29" t="s">
        <v>32</v>
      </c>
      <c r="Q3" s="41"/>
      <c r="R3" s="41"/>
      <c r="S3" s="41"/>
    </row>
    <row r="4" spans="2:33" ht="14.5" thickBot="1" x14ac:dyDescent="0.4">
      <c r="L4" s="328" t="s">
        <v>95</v>
      </c>
      <c r="M4" s="329"/>
      <c r="N4" s="277">
        <v>0.28570000000000001</v>
      </c>
    </row>
    <row r="6" spans="2:33" x14ac:dyDescent="0.35">
      <c r="B6" s="30" t="s">
        <v>39</v>
      </c>
      <c r="C6" s="31">
        <v>138</v>
      </c>
      <c r="D6" s="30" t="s">
        <v>5</v>
      </c>
      <c r="E6" s="32">
        <f>3.14*((C7/2)^2)</f>
        <v>2374.625</v>
      </c>
      <c r="G6" s="30" t="s">
        <v>39</v>
      </c>
      <c r="H6" s="31">
        <v>141</v>
      </c>
      <c r="I6" s="30" t="s">
        <v>5</v>
      </c>
      <c r="J6" s="32">
        <f>3.14*((H7/2)^2)</f>
        <v>2461.7600000000002</v>
      </c>
      <c r="L6" s="30" t="s">
        <v>39</v>
      </c>
      <c r="M6" s="31">
        <v>140</v>
      </c>
      <c r="N6" s="30" t="s">
        <v>5</v>
      </c>
      <c r="O6" s="32">
        <f>3.14*((M7/2)^2)</f>
        <v>2374.625</v>
      </c>
      <c r="Q6" s="30" t="s">
        <v>39</v>
      </c>
      <c r="R6" s="31">
        <v>140</v>
      </c>
      <c r="S6" s="30" t="s">
        <v>5</v>
      </c>
      <c r="T6" s="32">
        <f>3.14*((R7/2)^2)</f>
        <v>2374.625</v>
      </c>
      <c r="V6" s="30" t="s">
        <v>39</v>
      </c>
      <c r="W6" s="31">
        <v>140</v>
      </c>
      <c r="X6" s="30" t="s">
        <v>5</v>
      </c>
      <c r="Y6" s="32">
        <f>3.14*((W7/2)^2)</f>
        <v>2550.4650000000001</v>
      </c>
    </row>
    <row r="7" spans="2:33" x14ac:dyDescent="0.35">
      <c r="B7" s="30" t="s">
        <v>19</v>
      </c>
      <c r="C7" s="31">
        <v>55</v>
      </c>
      <c r="D7" s="30" t="s">
        <v>40</v>
      </c>
      <c r="E7" s="32">
        <f>C7^2*C6</f>
        <v>417450</v>
      </c>
      <c r="G7" s="30" t="s">
        <v>19</v>
      </c>
      <c r="H7" s="31">
        <v>56</v>
      </c>
      <c r="I7" s="30" t="s">
        <v>40</v>
      </c>
      <c r="J7" s="32">
        <f>H7^2*H6</f>
        <v>442176</v>
      </c>
      <c r="L7" s="30" t="s">
        <v>19</v>
      </c>
      <c r="M7" s="31">
        <v>55</v>
      </c>
      <c r="N7" s="30" t="s">
        <v>40</v>
      </c>
      <c r="O7" s="32">
        <f>M7^2*M6</f>
        <v>423500</v>
      </c>
      <c r="Q7" s="30" t="s">
        <v>19</v>
      </c>
      <c r="R7" s="31">
        <v>55</v>
      </c>
      <c r="S7" s="30" t="s">
        <v>40</v>
      </c>
      <c r="T7" s="32">
        <f>R7^2*R6</f>
        <v>423500</v>
      </c>
      <c r="V7" s="30" t="s">
        <v>19</v>
      </c>
      <c r="W7" s="31">
        <v>57</v>
      </c>
      <c r="X7" s="30" t="s">
        <v>40</v>
      </c>
      <c r="Y7" s="32">
        <f>W7^2*W6</f>
        <v>454860</v>
      </c>
    </row>
    <row r="8" spans="2:33" x14ac:dyDescent="0.35">
      <c r="B8" s="30" t="s">
        <v>41</v>
      </c>
      <c r="C8" s="33">
        <f>C6/C7</f>
        <v>2.5090909090909093</v>
      </c>
      <c r="D8" s="31"/>
      <c r="E8" s="31"/>
      <c r="G8" s="30" t="s">
        <v>41</v>
      </c>
      <c r="H8" s="31">
        <f>H6/H7</f>
        <v>2.5178571428571428</v>
      </c>
      <c r="I8" s="31"/>
      <c r="J8" s="31"/>
      <c r="L8" s="30" t="s">
        <v>41</v>
      </c>
      <c r="M8" s="31">
        <f>M6/M7</f>
        <v>2.5454545454545454</v>
      </c>
      <c r="N8" s="31"/>
      <c r="O8" s="31"/>
      <c r="Q8" s="30" t="s">
        <v>41</v>
      </c>
      <c r="R8" s="31">
        <f>R6/R7</f>
        <v>2.5454545454545454</v>
      </c>
      <c r="S8" s="31"/>
      <c r="T8" s="31"/>
      <c r="V8" s="30" t="s">
        <v>41</v>
      </c>
      <c r="W8" s="31">
        <f>W6/W7</f>
        <v>2.4561403508771931</v>
      </c>
      <c r="X8" s="31"/>
      <c r="Y8" s="31"/>
    </row>
    <row r="9" spans="2:33" ht="14.5" thickBot="1" x14ac:dyDescent="0.4">
      <c r="AC9" s="25" t="s">
        <v>167</v>
      </c>
    </row>
    <row r="10" spans="2:33" ht="15" thickBot="1" x14ac:dyDescent="0.4">
      <c r="B10" s="316" t="s">
        <v>142</v>
      </c>
      <c r="C10" s="317"/>
      <c r="D10" s="323"/>
      <c r="E10" s="319" t="s">
        <v>43</v>
      </c>
      <c r="F10" s="2"/>
      <c r="G10" s="316" t="s">
        <v>143</v>
      </c>
      <c r="H10" s="317"/>
      <c r="I10" s="318"/>
      <c r="J10" s="319" t="s">
        <v>43</v>
      </c>
      <c r="K10" s="2"/>
      <c r="L10" s="326" t="s">
        <v>144</v>
      </c>
      <c r="M10" s="326"/>
      <c r="N10" s="327"/>
      <c r="O10" s="314" t="s">
        <v>43</v>
      </c>
      <c r="P10" s="2"/>
      <c r="Q10" s="316" t="s">
        <v>46</v>
      </c>
      <c r="R10" s="317"/>
      <c r="S10" s="318"/>
      <c r="T10" s="319" t="s">
        <v>43</v>
      </c>
      <c r="U10" s="2"/>
      <c r="V10" s="316" t="s">
        <v>47</v>
      </c>
      <c r="W10" s="317"/>
      <c r="X10" s="318"/>
      <c r="Y10" s="319" t="s">
        <v>43</v>
      </c>
      <c r="Z10" s="2"/>
      <c r="AA10" s="216" t="s">
        <v>118</v>
      </c>
      <c r="AB10" s="217" t="s">
        <v>119</v>
      </c>
      <c r="AC10" s="218" t="s">
        <v>19</v>
      </c>
      <c r="AD10" s="219" t="s">
        <v>39</v>
      </c>
      <c r="AE10" s="219" t="s">
        <v>120</v>
      </c>
      <c r="AF10" s="219" t="s">
        <v>121</v>
      </c>
      <c r="AG10" s="220" t="s">
        <v>122</v>
      </c>
    </row>
    <row r="11" spans="2:33" ht="14.5" x14ac:dyDescent="0.35">
      <c r="B11" s="34" t="s">
        <v>0</v>
      </c>
      <c r="C11" s="1" t="s">
        <v>48</v>
      </c>
      <c r="D11" s="212" t="s">
        <v>131</v>
      </c>
      <c r="E11" s="294"/>
      <c r="F11"/>
      <c r="G11" s="35" t="s">
        <v>0</v>
      </c>
      <c r="H11" s="4" t="s">
        <v>48</v>
      </c>
      <c r="I11" s="212" t="s">
        <v>131</v>
      </c>
      <c r="J11" s="294"/>
      <c r="K11"/>
      <c r="L11" s="4" t="s">
        <v>0</v>
      </c>
      <c r="M11" s="4" t="s">
        <v>48</v>
      </c>
      <c r="N11" s="212" t="s">
        <v>131</v>
      </c>
      <c r="O11" s="315"/>
      <c r="P11"/>
      <c r="Q11" s="35" t="s">
        <v>0</v>
      </c>
      <c r="R11" s="4" t="s">
        <v>48</v>
      </c>
      <c r="S11" s="212" t="s">
        <v>131</v>
      </c>
      <c r="T11" s="294"/>
      <c r="U11"/>
      <c r="V11" s="35" t="s">
        <v>0</v>
      </c>
      <c r="W11" s="4" t="s">
        <v>48</v>
      </c>
      <c r="X11" s="212" t="s">
        <v>131</v>
      </c>
      <c r="Y11" s="294"/>
      <c r="Z11"/>
      <c r="AA11" s="221">
        <v>1</v>
      </c>
      <c r="AB11" s="222" t="s">
        <v>108</v>
      </c>
      <c r="AC11" s="223">
        <f>C7</f>
        <v>55</v>
      </c>
      <c r="AD11" s="223">
        <f>C6</f>
        <v>138</v>
      </c>
      <c r="AE11" s="223">
        <f>C76</f>
        <v>65</v>
      </c>
      <c r="AF11" s="236">
        <f>E76</f>
        <v>7.820392693583198</v>
      </c>
      <c r="AG11" s="224" t="s">
        <v>123</v>
      </c>
    </row>
    <row r="12" spans="2:33" ht="14.5" x14ac:dyDescent="0.35">
      <c r="B12" s="60">
        <v>1</v>
      </c>
      <c r="C12" s="36">
        <v>1</v>
      </c>
      <c r="D12" s="36">
        <f>$N$4</f>
        <v>0.28570000000000001</v>
      </c>
      <c r="E12" s="37">
        <f>((C12/$E$6)*1000)*$N$4</f>
        <v>0.1203137337474338</v>
      </c>
      <c r="F12"/>
      <c r="G12" s="60">
        <v>1</v>
      </c>
      <c r="H12" s="36">
        <v>1</v>
      </c>
      <c r="I12" s="36">
        <f>$N$4</f>
        <v>0.28570000000000001</v>
      </c>
      <c r="J12" s="37">
        <f>((H12/$J$6)*1000)*$N$4</f>
        <v>0.11605518003379696</v>
      </c>
      <c r="K12"/>
      <c r="L12" s="60">
        <v>1</v>
      </c>
      <c r="M12" s="36">
        <v>1</v>
      </c>
      <c r="N12" s="36">
        <f>$N$4</f>
        <v>0.28570000000000001</v>
      </c>
      <c r="O12" s="37">
        <f>((M12/$O$6)*1000)*$N$4</f>
        <v>0.1203137337474338</v>
      </c>
      <c r="P12"/>
      <c r="Q12" s="60">
        <v>1</v>
      </c>
      <c r="R12" s="36">
        <v>1</v>
      </c>
      <c r="S12" s="36">
        <f>$N$4</f>
        <v>0.28570000000000001</v>
      </c>
      <c r="T12" s="37">
        <f>((R12/$T$6)*1000)*$N$4</f>
        <v>0.1203137337474338</v>
      </c>
      <c r="U12"/>
      <c r="V12" s="60">
        <v>1</v>
      </c>
      <c r="W12" s="36">
        <v>1</v>
      </c>
      <c r="X12" s="36">
        <f>$N$4</f>
        <v>0.28570000000000001</v>
      </c>
      <c r="Y12" s="37">
        <f>((W12/$Y$6)*1000)*$N$4</f>
        <v>0.11201878873068243</v>
      </c>
      <c r="Z12"/>
      <c r="AA12" s="225">
        <v>2</v>
      </c>
      <c r="AB12" s="226" t="s">
        <v>109</v>
      </c>
      <c r="AC12" s="227">
        <f>H7</f>
        <v>56</v>
      </c>
      <c r="AD12" s="227">
        <f>H6</f>
        <v>141</v>
      </c>
      <c r="AE12" s="227">
        <f>H40</f>
        <v>29</v>
      </c>
      <c r="AF12" s="237">
        <f>J40</f>
        <v>3.3656002209801117</v>
      </c>
      <c r="AG12" s="228" t="s">
        <v>124</v>
      </c>
    </row>
    <row r="13" spans="2:33" ht="14.5" x14ac:dyDescent="0.35">
      <c r="B13" s="60">
        <v>2</v>
      </c>
      <c r="C13" s="36">
        <v>2</v>
      </c>
      <c r="D13" s="36">
        <f t="shared" ref="D13:D76" si="0">$N$4</f>
        <v>0.28570000000000001</v>
      </c>
      <c r="E13" s="37">
        <f t="shared" ref="E13:E76" si="1">((C13/$E$6)*1000)*$N$4</f>
        <v>0.2406274674948676</v>
      </c>
      <c r="F13"/>
      <c r="G13" s="60">
        <v>2</v>
      </c>
      <c r="H13" s="36">
        <v>2</v>
      </c>
      <c r="I13" s="36">
        <f t="shared" ref="I13:I44" si="2">$N$4</f>
        <v>0.28570000000000001</v>
      </c>
      <c r="J13" s="37">
        <f t="shared" ref="J13:J44" si="3">((H13/$J$6)*1000)*$N$4</f>
        <v>0.23211036006759392</v>
      </c>
      <c r="K13"/>
      <c r="L13" s="60">
        <v>2</v>
      </c>
      <c r="M13" s="36">
        <v>2</v>
      </c>
      <c r="N13" s="36">
        <f t="shared" ref="N13:N63" si="4">$N$4</f>
        <v>0.28570000000000001</v>
      </c>
      <c r="O13" s="37">
        <f t="shared" ref="O13:O63" si="5">((M13/$O$6)*1000)*$N$4</f>
        <v>0.2406274674948676</v>
      </c>
      <c r="P13"/>
      <c r="Q13" s="60">
        <v>2</v>
      </c>
      <c r="R13" s="36">
        <v>2</v>
      </c>
      <c r="S13" s="36">
        <f t="shared" ref="S13:S51" si="6">$N$4</f>
        <v>0.28570000000000001</v>
      </c>
      <c r="T13" s="37">
        <f t="shared" ref="T13:T51" si="7">((R13/$T$6)*1000)*$N$4</f>
        <v>0.2406274674948676</v>
      </c>
      <c r="U13"/>
      <c r="V13" s="60">
        <v>2</v>
      </c>
      <c r="W13" s="36">
        <v>2</v>
      </c>
      <c r="X13" s="36">
        <f t="shared" ref="X13:X50" si="8">$N$4</f>
        <v>0.28570000000000001</v>
      </c>
      <c r="Y13" s="37">
        <f t="shared" ref="Y13:Y50" si="9">((W13/$Y$6)*1000)*$N$4</f>
        <v>0.22403757746136485</v>
      </c>
      <c r="Z13"/>
      <c r="AA13" s="225">
        <v>3</v>
      </c>
      <c r="AB13" s="226" t="s">
        <v>110</v>
      </c>
      <c r="AC13" s="227">
        <f>M7</f>
        <v>55</v>
      </c>
      <c r="AD13" s="227">
        <f>M6</f>
        <v>140</v>
      </c>
      <c r="AE13" s="227">
        <f>M60</f>
        <v>49</v>
      </c>
      <c r="AF13" s="237">
        <f>O60</f>
        <v>5.895372953624257</v>
      </c>
      <c r="AG13" s="228" t="s">
        <v>123</v>
      </c>
    </row>
    <row r="14" spans="2:33" ht="14.5" x14ac:dyDescent="0.35">
      <c r="B14" s="60">
        <v>3</v>
      </c>
      <c r="C14" s="36">
        <v>3</v>
      </c>
      <c r="D14" s="36">
        <f t="shared" si="0"/>
        <v>0.28570000000000001</v>
      </c>
      <c r="E14" s="37">
        <f t="shared" si="1"/>
        <v>0.36094120124230145</v>
      </c>
      <c r="F14"/>
      <c r="G14" s="60">
        <v>3</v>
      </c>
      <c r="H14" s="36">
        <v>3</v>
      </c>
      <c r="I14" s="36">
        <f t="shared" si="2"/>
        <v>0.28570000000000001</v>
      </c>
      <c r="J14" s="37">
        <f t="shared" si="3"/>
        <v>0.34816554010139084</v>
      </c>
      <c r="K14"/>
      <c r="L14" s="60">
        <v>3</v>
      </c>
      <c r="M14" s="36">
        <v>3</v>
      </c>
      <c r="N14" s="36">
        <f t="shared" si="4"/>
        <v>0.28570000000000001</v>
      </c>
      <c r="O14" s="37">
        <f t="shared" si="5"/>
        <v>0.36094120124230145</v>
      </c>
      <c r="P14"/>
      <c r="Q14" s="60">
        <v>3</v>
      </c>
      <c r="R14" s="36">
        <v>3</v>
      </c>
      <c r="S14" s="36">
        <f t="shared" si="6"/>
        <v>0.28570000000000001</v>
      </c>
      <c r="T14" s="37">
        <f t="shared" si="7"/>
        <v>0.36094120124230145</v>
      </c>
      <c r="U14"/>
      <c r="V14" s="60">
        <v>3</v>
      </c>
      <c r="W14" s="36">
        <v>3</v>
      </c>
      <c r="X14" s="36">
        <f t="shared" si="8"/>
        <v>0.28570000000000001</v>
      </c>
      <c r="Y14" s="37">
        <f t="shared" si="9"/>
        <v>0.33605636619204737</v>
      </c>
      <c r="Z14"/>
      <c r="AA14" s="225">
        <v>4</v>
      </c>
      <c r="AB14" s="226" t="s">
        <v>111</v>
      </c>
      <c r="AC14" s="227">
        <f>R7</f>
        <v>55</v>
      </c>
      <c r="AD14" s="227">
        <f>R6</f>
        <v>140</v>
      </c>
      <c r="AE14" s="227">
        <f>R46</f>
        <v>35</v>
      </c>
      <c r="AF14" s="237">
        <f>T46</f>
        <v>4.2109806811601835</v>
      </c>
      <c r="AG14" s="228" t="s">
        <v>124</v>
      </c>
    </row>
    <row r="15" spans="2:33" ht="14.5" x14ac:dyDescent="0.35">
      <c r="B15" s="60">
        <v>4</v>
      </c>
      <c r="C15" s="36">
        <v>4</v>
      </c>
      <c r="D15" s="36">
        <f t="shared" si="0"/>
        <v>0.28570000000000001</v>
      </c>
      <c r="E15" s="37">
        <f t="shared" si="1"/>
        <v>0.48125493498973521</v>
      </c>
      <c r="F15"/>
      <c r="G15" s="60">
        <v>4</v>
      </c>
      <c r="H15" s="36">
        <v>4</v>
      </c>
      <c r="I15" s="36">
        <f t="shared" si="2"/>
        <v>0.28570000000000001</v>
      </c>
      <c r="J15" s="37">
        <f t="shared" si="3"/>
        <v>0.46422072013518784</v>
      </c>
      <c r="K15"/>
      <c r="L15" s="60">
        <v>4</v>
      </c>
      <c r="M15" s="36">
        <v>4</v>
      </c>
      <c r="N15" s="36">
        <f t="shared" si="4"/>
        <v>0.28570000000000001</v>
      </c>
      <c r="O15" s="37">
        <f t="shared" si="5"/>
        <v>0.48125493498973521</v>
      </c>
      <c r="P15"/>
      <c r="Q15" s="60">
        <v>4</v>
      </c>
      <c r="R15" s="36">
        <v>4</v>
      </c>
      <c r="S15" s="36">
        <f t="shared" si="6"/>
        <v>0.28570000000000001</v>
      </c>
      <c r="T15" s="37">
        <f t="shared" si="7"/>
        <v>0.48125493498973521</v>
      </c>
      <c r="U15"/>
      <c r="V15" s="60">
        <v>4</v>
      </c>
      <c r="W15" s="36">
        <v>4</v>
      </c>
      <c r="X15" s="36">
        <f t="shared" si="8"/>
        <v>0.28570000000000001</v>
      </c>
      <c r="Y15" s="37">
        <f t="shared" si="9"/>
        <v>0.4480751549227297</v>
      </c>
      <c r="Z15"/>
      <c r="AA15" s="225">
        <v>5</v>
      </c>
      <c r="AB15" s="226" t="s">
        <v>112</v>
      </c>
      <c r="AC15" s="227">
        <f>W7</f>
        <v>57</v>
      </c>
      <c r="AD15" s="227">
        <f>W6</f>
        <v>140</v>
      </c>
      <c r="AE15" s="227">
        <f>W46</f>
        <v>35</v>
      </c>
      <c r="AF15" s="237">
        <f>Y46</f>
        <v>3.9206576055738855</v>
      </c>
      <c r="AG15" s="228" t="s">
        <v>124</v>
      </c>
    </row>
    <row r="16" spans="2:33" ht="14.5" x14ac:dyDescent="0.35">
      <c r="B16" s="60">
        <v>5</v>
      </c>
      <c r="C16" s="36">
        <v>5</v>
      </c>
      <c r="D16" s="36">
        <f t="shared" si="0"/>
        <v>0.28570000000000001</v>
      </c>
      <c r="E16" s="37">
        <f t="shared" si="1"/>
        <v>0.60156866873716908</v>
      </c>
      <c r="F16"/>
      <c r="G16" s="60">
        <v>5</v>
      </c>
      <c r="H16" s="36">
        <v>5</v>
      </c>
      <c r="I16" s="36">
        <f t="shared" si="2"/>
        <v>0.28570000000000001</v>
      </c>
      <c r="J16" s="37">
        <f t="shared" si="3"/>
        <v>0.58027590016898478</v>
      </c>
      <c r="K16"/>
      <c r="L16" s="60">
        <v>5</v>
      </c>
      <c r="M16" s="36">
        <v>5</v>
      </c>
      <c r="N16" s="36">
        <f t="shared" si="4"/>
        <v>0.28570000000000001</v>
      </c>
      <c r="O16" s="37">
        <f t="shared" si="5"/>
        <v>0.60156866873716908</v>
      </c>
      <c r="P16"/>
      <c r="Q16" s="60">
        <v>5</v>
      </c>
      <c r="R16" s="36">
        <v>5</v>
      </c>
      <c r="S16" s="36">
        <f t="shared" si="6"/>
        <v>0.28570000000000001</v>
      </c>
      <c r="T16" s="37">
        <f t="shared" si="7"/>
        <v>0.60156866873716908</v>
      </c>
      <c r="U16"/>
      <c r="V16" s="60">
        <v>5</v>
      </c>
      <c r="W16" s="36">
        <v>5</v>
      </c>
      <c r="X16" s="36">
        <f t="shared" si="8"/>
        <v>0.28570000000000001</v>
      </c>
      <c r="Y16" s="37">
        <f t="shared" si="9"/>
        <v>0.56009394365341214</v>
      </c>
      <c r="Z16"/>
      <c r="AA16" s="225">
        <v>6</v>
      </c>
      <c r="AB16" s="226" t="s">
        <v>113</v>
      </c>
      <c r="AC16" s="227">
        <f>C85</f>
        <v>55</v>
      </c>
      <c r="AD16" s="227">
        <f>C84</f>
        <v>135</v>
      </c>
      <c r="AE16" s="227">
        <f>C130</f>
        <v>41</v>
      </c>
      <c r="AF16" s="237">
        <f>E130</f>
        <v>4.9328630836447864</v>
      </c>
      <c r="AG16" s="228" t="s">
        <v>123</v>
      </c>
    </row>
    <row r="17" spans="2:33" ht="14.5" x14ac:dyDescent="0.35">
      <c r="B17" s="60">
        <v>6</v>
      </c>
      <c r="C17" s="36">
        <v>6</v>
      </c>
      <c r="D17" s="36">
        <f t="shared" si="0"/>
        <v>0.28570000000000001</v>
      </c>
      <c r="E17" s="37">
        <f t="shared" si="1"/>
        <v>0.72188240248460289</v>
      </c>
      <c r="F17"/>
      <c r="G17" s="60">
        <v>6</v>
      </c>
      <c r="H17" s="36">
        <v>6</v>
      </c>
      <c r="I17" s="36">
        <f t="shared" si="2"/>
        <v>0.28570000000000001</v>
      </c>
      <c r="J17" s="37">
        <f t="shared" si="3"/>
        <v>0.69633108020278167</v>
      </c>
      <c r="K17"/>
      <c r="L17" s="60">
        <v>6</v>
      </c>
      <c r="M17" s="36">
        <v>6</v>
      </c>
      <c r="N17" s="36">
        <f t="shared" si="4"/>
        <v>0.28570000000000001</v>
      </c>
      <c r="O17" s="37">
        <f t="shared" si="5"/>
        <v>0.72188240248460289</v>
      </c>
      <c r="P17"/>
      <c r="Q17" s="60">
        <v>6</v>
      </c>
      <c r="R17" s="36">
        <v>6</v>
      </c>
      <c r="S17" s="36">
        <f t="shared" si="6"/>
        <v>0.28570000000000001</v>
      </c>
      <c r="T17" s="37">
        <f t="shared" si="7"/>
        <v>0.72188240248460289</v>
      </c>
      <c r="U17"/>
      <c r="V17" s="60">
        <v>6</v>
      </c>
      <c r="W17" s="36">
        <v>6</v>
      </c>
      <c r="X17" s="36">
        <f t="shared" si="8"/>
        <v>0.28570000000000001</v>
      </c>
      <c r="Y17" s="37">
        <f t="shared" si="9"/>
        <v>0.67211273238409475</v>
      </c>
      <c r="Z17"/>
      <c r="AA17" s="225">
        <v>7</v>
      </c>
      <c r="AB17" s="226" t="s">
        <v>114</v>
      </c>
      <c r="AC17" s="227">
        <f>H85</f>
        <v>54</v>
      </c>
      <c r="AD17" s="227">
        <f>H84</f>
        <v>130</v>
      </c>
      <c r="AE17" s="227">
        <f>H122</f>
        <v>36</v>
      </c>
      <c r="AF17" s="237">
        <f>J122</f>
        <v>4.4931980813084849</v>
      </c>
      <c r="AG17" s="228" t="s">
        <v>124</v>
      </c>
    </row>
    <row r="18" spans="2:33" ht="14.5" x14ac:dyDescent="0.35">
      <c r="B18" s="60">
        <v>7</v>
      </c>
      <c r="C18" s="36">
        <v>7</v>
      </c>
      <c r="D18" s="36">
        <f t="shared" si="0"/>
        <v>0.28570000000000001</v>
      </c>
      <c r="E18" s="37">
        <f t="shared" si="1"/>
        <v>0.8421961362320366</v>
      </c>
      <c r="F18"/>
      <c r="G18" s="60">
        <v>7</v>
      </c>
      <c r="H18" s="36">
        <v>7</v>
      </c>
      <c r="I18" s="36">
        <f t="shared" si="2"/>
        <v>0.28570000000000001</v>
      </c>
      <c r="J18" s="37">
        <f t="shared" si="3"/>
        <v>0.81238626023657867</v>
      </c>
      <c r="K18"/>
      <c r="L18" s="60">
        <v>7</v>
      </c>
      <c r="M18" s="36">
        <v>7</v>
      </c>
      <c r="N18" s="36">
        <f t="shared" si="4"/>
        <v>0.28570000000000001</v>
      </c>
      <c r="O18" s="37">
        <f t="shared" si="5"/>
        <v>0.8421961362320366</v>
      </c>
      <c r="P18"/>
      <c r="Q18" s="60">
        <v>7</v>
      </c>
      <c r="R18" s="36">
        <v>7</v>
      </c>
      <c r="S18" s="36">
        <f t="shared" si="6"/>
        <v>0.28570000000000001</v>
      </c>
      <c r="T18" s="37">
        <f t="shared" si="7"/>
        <v>0.8421961362320366</v>
      </c>
      <c r="U18"/>
      <c r="V18" s="60">
        <v>7</v>
      </c>
      <c r="W18" s="36">
        <v>7</v>
      </c>
      <c r="X18" s="36">
        <f t="shared" si="8"/>
        <v>0.28570000000000001</v>
      </c>
      <c r="Y18" s="37">
        <f t="shared" si="9"/>
        <v>0.78413152111477713</v>
      </c>
      <c r="Z18"/>
      <c r="AA18" s="225">
        <v>8</v>
      </c>
      <c r="AB18" s="226" t="s">
        <v>115</v>
      </c>
      <c r="AC18" s="227">
        <f>M85</f>
        <v>54</v>
      </c>
      <c r="AD18" s="227">
        <f>M84</f>
        <v>135</v>
      </c>
      <c r="AE18" s="227">
        <f>M60</f>
        <v>49</v>
      </c>
      <c r="AF18" s="237">
        <f>O151</f>
        <v>7.7382855844757241</v>
      </c>
      <c r="AG18" s="228" t="s">
        <v>123</v>
      </c>
    </row>
    <row r="19" spans="2:33" ht="14.5" x14ac:dyDescent="0.35">
      <c r="B19" s="60">
        <v>8</v>
      </c>
      <c r="C19" s="36">
        <v>8</v>
      </c>
      <c r="D19" s="36">
        <f t="shared" si="0"/>
        <v>0.28570000000000001</v>
      </c>
      <c r="E19" s="37">
        <f t="shared" si="1"/>
        <v>0.96250986997947041</v>
      </c>
      <c r="F19"/>
      <c r="G19" s="60">
        <v>8</v>
      </c>
      <c r="H19" s="36">
        <v>8</v>
      </c>
      <c r="I19" s="36">
        <f t="shared" si="2"/>
        <v>0.28570000000000001</v>
      </c>
      <c r="J19" s="37">
        <f t="shared" si="3"/>
        <v>0.92844144027037567</v>
      </c>
      <c r="K19"/>
      <c r="L19" s="60">
        <v>8</v>
      </c>
      <c r="M19" s="36">
        <v>8</v>
      </c>
      <c r="N19" s="36">
        <f t="shared" si="4"/>
        <v>0.28570000000000001</v>
      </c>
      <c r="O19" s="37">
        <f t="shared" si="5"/>
        <v>0.96250986997947041</v>
      </c>
      <c r="P19"/>
      <c r="Q19" s="60">
        <v>8</v>
      </c>
      <c r="R19" s="36">
        <v>8</v>
      </c>
      <c r="S19" s="36">
        <f t="shared" si="6"/>
        <v>0.28570000000000001</v>
      </c>
      <c r="T19" s="37">
        <f t="shared" si="7"/>
        <v>0.96250986997947041</v>
      </c>
      <c r="U19"/>
      <c r="V19" s="60">
        <v>8</v>
      </c>
      <c r="W19" s="36">
        <v>8</v>
      </c>
      <c r="X19" s="36">
        <f t="shared" si="8"/>
        <v>0.28570000000000001</v>
      </c>
      <c r="Y19" s="37">
        <f t="shared" si="9"/>
        <v>0.8961503098454594</v>
      </c>
      <c r="Z19"/>
      <c r="AA19" s="225">
        <v>9</v>
      </c>
      <c r="AB19" s="226" t="s">
        <v>116</v>
      </c>
      <c r="AC19" s="227">
        <f>R85</f>
        <v>52</v>
      </c>
      <c r="AD19" s="227">
        <f>R84</f>
        <v>134</v>
      </c>
      <c r="AE19" s="227">
        <f>R46</f>
        <v>35</v>
      </c>
      <c r="AF19" s="237">
        <f>T127</f>
        <v>5.1146685259865077</v>
      </c>
      <c r="AG19" s="228" t="s">
        <v>123</v>
      </c>
    </row>
    <row r="20" spans="2:33" ht="15" thickBot="1" x14ac:dyDescent="0.4">
      <c r="B20" s="60">
        <v>9</v>
      </c>
      <c r="C20" s="36">
        <v>9</v>
      </c>
      <c r="D20" s="36">
        <f t="shared" si="0"/>
        <v>0.28570000000000001</v>
      </c>
      <c r="E20" s="37">
        <f t="shared" si="1"/>
        <v>1.0828236037269041</v>
      </c>
      <c r="F20"/>
      <c r="G20" s="60">
        <v>9</v>
      </c>
      <c r="H20" s="36">
        <v>9</v>
      </c>
      <c r="I20" s="36">
        <f t="shared" si="2"/>
        <v>0.28570000000000001</v>
      </c>
      <c r="J20" s="37">
        <f t="shared" si="3"/>
        <v>1.0444966203041726</v>
      </c>
      <c r="K20"/>
      <c r="L20" s="60">
        <v>9</v>
      </c>
      <c r="M20" s="36">
        <v>9</v>
      </c>
      <c r="N20" s="36">
        <f t="shared" si="4"/>
        <v>0.28570000000000001</v>
      </c>
      <c r="O20" s="37">
        <f t="shared" si="5"/>
        <v>1.0828236037269041</v>
      </c>
      <c r="P20"/>
      <c r="Q20" s="60">
        <v>9</v>
      </c>
      <c r="R20" s="36">
        <v>9</v>
      </c>
      <c r="S20" s="36">
        <f t="shared" si="6"/>
        <v>0.28570000000000001</v>
      </c>
      <c r="T20" s="37">
        <f t="shared" si="7"/>
        <v>1.0828236037269041</v>
      </c>
      <c r="U20"/>
      <c r="V20" s="60">
        <v>9</v>
      </c>
      <c r="W20" s="36">
        <v>9</v>
      </c>
      <c r="X20" s="36">
        <f t="shared" si="8"/>
        <v>0.28570000000000001</v>
      </c>
      <c r="Y20" s="37">
        <f t="shared" si="9"/>
        <v>1.008169098576142</v>
      </c>
      <c r="Z20"/>
      <c r="AA20" s="229">
        <v>10</v>
      </c>
      <c r="AB20" s="230" t="s">
        <v>117</v>
      </c>
      <c r="AC20" s="231">
        <f>W85</f>
        <v>55</v>
      </c>
      <c r="AD20" s="231">
        <f>W84</f>
        <v>130</v>
      </c>
      <c r="AE20" s="231">
        <f>W46</f>
        <v>35</v>
      </c>
      <c r="AF20" s="238">
        <f>Y126</f>
        <v>4.1446951830352496</v>
      </c>
      <c r="AG20" s="232" t="s">
        <v>124</v>
      </c>
    </row>
    <row r="21" spans="2:33" ht="14.5" x14ac:dyDescent="0.35">
      <c r="B21" s="60">
        <v>10</v>
      </c>
      <c r="C21" s="36">
        <v>10</v>
      </c>
      <c r="D21" s="36">
        <f t="shared" si="0"/>
        <v>0.28570000000000001</v>
      </c>
      <c r="E21" s="37">
        <f t="shared" si="1"/>
        <v>1.2031373374743382</v>
      </c>
      <c r="F21"/>
      <c r="G21" s="60">
        <v>10</v>
      </c>
      <c r="H21" s="36">
        <v>10</v>
      </c>
      <c r="I21" s="36">
        <f t="shared" si="2"/>
        <v>0.28570000000000001</v>
      </c>
      <c r="J21" s="37">
        <f t="shared" si="3"/>
        <v>1.1605518003379696</v>
      </c>
      <c r="K21"/>
      <c r="L21" s="60">
        <v>10</v>
      </c>
      <c r="M21" s="36">
        <v>10</v>
      </c>
      <c r="N21" s="36">
        <f t="shared" si="4"/>
        <v>0.28570000000000001</v>
      </c>
      <c r="O21" s="37">
        <f t="shared" si="5"/>
        <v>1.2031373374743382</v>
      </c>
      <c r="P21"/>
      <c r="Q21" s="60">
        <v>10</v>
      </c>
      <c r="R21" s="36">
        <v>10</v>
      </c>
      <c r="S21" s="36">
        <f t="shared" si="6"/>
        <v>0.28570000000000001</v>
      </c>
      <c r="T21" s="37">
        <f t="shared" si="7"/>
        <v>1.2031373374743382</v>
      </c>
      <c r="U21"/>
      <c r="V21" s="60">
        <v>10</v>
      </c>
      <c r="W21" s="36">
        <v>10</v>
      </c>
      <c r="X21" s="36">
        <f t="shared" si="8"/>
        <v>0.28570000000000001</v>
      </c>
      <c r="Y21" s="37">
        <f t="shared" si="9"/>
        <v>1.1201878873068243</v>
      </c>
      <c r="Z21"/>
      <c r="AE21" s="25" t="s">
        <v>168</v>
      </c>
      <c r="AF21" s="179">
        <f>AVERAGE(AF11:AF20)</f>
        <v>5.1636714613372394</v>
      </c>
    </row>
    <row r="22" spans="2:33" ht="15" thickBot="1" x14ac:dyDescent="0.4">
      <c r="B22" s="60">
        <v>11</v>
      </c>
      <c r="C22" s="36">
        <v>11</v>
      </c>
      <c r="D22" s="36">
        <f t="shared" si="0"/>
        <v>0.28570000000000001</v>
      </c>
      <c r="E22" s="37">
        <f t="shared" si="1"/>
        <v>1.323451071221772</v>
      </c>
      <c r="F22"/>
      <c r="G22" s="60">
        <v>11</v>
      </c>
      <c r="H22" s="36">
        <v>11</v>
      </c>
      <c r="I22" s="36">
        <f t="shared" si="2"/>
        <v>0.28570000000000001</v>
      </c>
      <c r="J22" s="37">
        <f t="shared" si="3"/>
        <v>1.2766069803717666</v>
      </c>
      <c r="K22"/>
      <c r="L22" s="60">
        <v>11</v>
      </c>
      <c r="M22" s="36">
        <v>11</v>
      </c>
      <c r="N22" s="36">
        <f t="shared" si="4"/>
        <v>0.28570000000000001</v>
      </c>
      <c r="O22" s="37">
        <f t="shared" si="5"/>
        <v>1.323451071221772</v>
      </c>
      <c r="P22"/>
      <c r="Q22" s="60">
        <v>11</v>
      </c>
      <c r="R22" s="36">
        <v>11</v>
      </c>
      <c r="S22" s="36">
        <f t="shared" si="6"/>
        <v>0.28570000000000001</v>
      </c>
      <c r="T22" s="37">
        <f t="shared" si="7"/>
        <v>1.323451071221772</v>
      </c>
      <c r="U22"/>
      <c r="V22" s="60">
        <v>11</v>
      </c>
      <c r="W22" s="36">
        <v>11</v>
      </c>
      <c r="X22" s="36">
        <f t="shared" si="8"/>
        <v>0.28570000000000001</v>
      </c>
      <c r="Y22" s="37">
        <f t="shared" si="9"/>
        <v>1.2322066760375068</v>
      </c>
      <c r="Z22"/>
      <c r="AC22" s="25" t="s">
        <v>166</v>
      </c>
    </row>
    <row r="23" spans="2:33" ht="15" thickBot="1" x14ac:dyDescent="0.4">
      <c r="B23" s="60">
        <v>12</v>
      </c>
      <c r="C23" s="36">
        <v>12</v>
      </c>
      <c r="D23" s="36">
        <f t="shared" si="0"/>
        <v>0.28570000000000001</v>
      </c>
      <c r="E23" s="37">
        <f t="shared" si="1"/>
        <v>1.4437648049692058</v>
      </c>
      <c r="F23"/>
      <c r="G23" s="60">
        <v>12</v>
      </c>
      <c r="H23" s="36">
        <v>12</v>
      </c>
      <c r="I23" s="36">
        <f t="shared" si="2"/>
        <v>0.28570000000000001</v>
      </c>
      <c r="J23" s="37">
        <f t="shared" si="3"/>
        <v>1.3926621604055633</v>
      </c>
      <c r="K23"/>
      <c r="L23" s="60">
        <v>12</v>
      </c>
      <c r="M23" s="36">
        <v>12</v>
      </c>
      <c r="N23" s="36">
        <f t="shared" si="4"/>
        <v>0.28570000000000001</v>
      </c>
      <c r="O23" s="37">
        <f t="shared" si="5"/>
        <v>1.4437648049692058</v>
      </c>
      <c r="P23"/>
      <c r="Q23" s="60">
        <v>12</v>
      </c>
      <c r="R23" s="36">
        <v>12</v>
      </c>
      <c r="S23" s="36">
        <f t="shared" si="6"/>
        <v>0.28570000000000001</v>
      </c>
      <c r="T23" s="37">
        <f t="shared" si="7"/>
        <v>1.4437648049692058</v>
      </c>
      <c r="U23"/>
      <c r="V23" s="60">
        <v>12</v>
      </c>
      <c r="W23" s="36">
        <v>12</v>
      </c>
      <c r="X23" s="36">
        <f t="shared" si="8"/>
        <v>0.28570000000000001</v>
      </c>
      <c r="Y23" s="37">
        <f t="shared" si="9"/>
        <v>1.3442254647681895</v>
      </c>
      <c r="Z23"/>
      <c r="AA23" s="269" t="s">
        <v>118</v>
      </c>
      <c r="AB23" s="270" t="s">
        <v>119</v>
      </c>
      <c r="AC23" s="269" t="s">
        <v>19</v>
      </c>
      <c r="AD23" s="271" t="s">
        <v>39</v>
      </c>
      <c r="AE23" s="271" t="s">
        <v>120</v>
      </c>
      <c r="AF23" s="271" t="s">
        <v>121</v>
      </c>
      <c r="AG23" s="271" t="s">
        <v>122</v>
      </c>
    </row>
    <row r="24" spans="2:33" ht="15" thickBot="1" x14ac:dyDescent="0.4">
      <c r="B24" s="60">
        <v>13</v>
      </c>
      <c r="C24" s="36">
        <v>13</v>
      </c>
      <c r="D24" s="36">
        <f t="shared" si="0"/>
        <v>0.28570000000000001</v>
      </c>
      <c r="E24" s="37">
        <f t="shared" si="1"/>
        <v>1.5640785387166398</v>
      </c>
      <c r="F24"/>
      <c r="G24" s="60">
        <v>13</v>
      </c>
      <c r="H24" s="36">
        <v>13</v>
      </c>
      <c r="I24" s="36">
        <f t="shared" si="2"/>
        <v>0.28570000000000001</v>
      </c>
      <c r="J24" s="37">
        <f t="shared" si="3"/>
        <v>1.5087173404393601</v>
      </c>
      <c r="K24"/>
      <c r="L24" s="60">
        <v>13</v>
      </c>
      <c r="M24" s="36">
        <v>13</v>
      </c>
      <c r="N24" s="36">
        <f t="shared" si="4"/>
        <v>0.28570000000000001</v>
      </c>
      <c r="O24" s="37">
        <f t="shared" si="5"/>
        <v>1.5640785387166398</v>
      </c>
      <c r="P24"/>
      <c r="Q24" s="60">
        <v>13</v>
      </c>
      <c r="R24" s="36">
        <v>13</v>
      </c>
      <c r="S24" s="36">
        <f t="shared" si="6"/>
        <v>0.28570000000000001</v>
      </c>
      <c r="T24" s="37">
        <f t="shared" si="7"/>
        <v>1.5640785387166398</v>
      </c>
      <c r="U24"/>
      <c r="V24" s="60">
        <v>13</v>
      </c>
      <c r="W24" s="36">
        <v>13</v>
      </c>
      <c r="X24" s="36">
        <f t="shared" si="8"/>
        <v>0.28570000000000001</v>
      </c>
      <c r="Y24" s="37">
        <f t="shared" si="9"/>
        <v>1.4562442534988718</v>
      </c>
      <c r="Z24"/>
      <c r="AA24" s="272">
        <v>1</v>
      </c>
      <c r="AB24" s="273" t="s">
        <v>108</v>
      </c>
      <c r="AC24" s="273">
        <v>55</v>
      </c>
      <c r="AD24" s="273">
        <v>138</v>
      </c>
      <c r="AE24" s="273">
        <v>65</v>
      </c>
      <c r="AF24" s="273" t="s">
        <v>157</v>
      </c>
      <c r="AG24" s="274" t="s">
        <v>123</v>
      </c>
    </row>
    <row r="25" spans="2:33" ht="15" thickBot="1" x14ac:dyDescent="0.4">
      <c r="B25" s="60">
        <v>14</v>
      </c>
      <c r="C25" s="36">
        <v>14</v>
      </c>
      <c r="D25" s="36">
        <f t="shared" si="0"/>
        <v>0.28570000000000001</v>
      </c>
      <c r="E25" s="37">
        <f t="shared" si="1"/>
        <v>1.6843922724640732</v>
      </c>
      <c r="F25"/>
      <c r="G25" s="60">
        <v>14</v>
      </c>
      <c r="H25" s="36">
        <v>14</v>
      </c>
      <c r="I25" s="36">
        <f t="shared" si="2"/>
        <v>0.28570000000000001</v>
      </c>
      <c r="J25" s="37">
        <f t="shared" si="3"/>
        <v>1.6247725204731573</v>
      </c>
      <c r="K25"/>
      <c r="L25" s="60">
        <v>14</v>
      </c>
      <c r="M25" s="36">
        <v>14</v>
      </c>
      <c r="N25" s="36">
        <f t="shared" si="4"/>
        <v>0.28570000000000001</v>
      </c>
      <c r="O25" s="37">
        <f t="shared" si="5"/>
        <v>1.6843922724640732</v>
      </c>
      <c r="P25"/>
      <c r="Q25" s="60">
        <v>14</v>
      </c>
      <c r="R25" s="36">
        <v>14</v>
      </c>
      <c r="S25" s="36">
        <f t="shared" si="6"/>
        <v>0.28570000000000001</v>
      </c>
      <c r="T25" s="37">
        <f t="shared" si="7"/>
        <v>1.6843922724640732</v>
      </c>
      <c r="U25"/>
      <c r="V25" s="60">
        <v>14</v>
      </c>
      <c r="W25" s="36">
        <v>14</v>
      </c>
      <c r="X25" s="36">
        <f t="shared" si="8"/>
        <v>0.28570000000000001</v>
      </c>
      <c r="Y25" s="37">
        <f t="shared" si="9"/>
        <v>1.5682630422295543</v>
      </c>
      <c r="Z25"/>
      <c r="AA25" s="272">
        <v>2</v>
      </c>
      <c r="AB25" s="273" t="s">
        <v>109</v>
      </c>
      <c r="AC25" s="273">
        <v>56</v>
      </c>
      <c r="AD25" s="273">
        <v>141</v>
      </c>
      <c r="AE25" s="273">
        <v>29</v>
      </c>
      <c r="AF25" s="273" t="s">
        <v>158</v>
      </c>
      <c r="AG25" s="274" t="s">
        <v>124</v>
      </c>
    </row>
    <row r="26" spans="2:33" ht="15" thickBot="1" x14ac:dyDescent="0.4">
      <c r="B26" s="60">
        <v>15</v>
      </c>
      <c r="C26" s="36">
        <v>15</v>
      </c>
      <c r="D26" s="36">
        <f t="shared" si="0"/>
        <v>0.28570000000000001</v>
      </c>
      <c r="E26" s="37">
        <f t="shared" si="1"/>
        <v>1.8047060062115072</v>
      </c>
      <c r="F26"/>
      <c r="G26" s="60">
        <v>15</v>
      </c>
      <c r="H26" s="36">
        <v>15</v>
      </c>
      <c r="I26" s="36">
        <f t="shared" si="2"/>
        <v>0.28570000000000001</v>
      </c>
      <c r="J26" s="37">
        <f t="shared" si="3"/>
        <v>1.7408277005069543</v>
      </c>
      <c r="K26"/>
      <c r="L26" s="60">
        <v>15</v>
      </c>
      <c r="M26" s="36">
        <v>15</v>
      </c>
      <c r="N26" s="36">
        <f t="shared" si="4"/>
        <v>0.28570000000000001</v>
      </c>
      <c r="O26" s="37">
        <f t="shared" si="5"/>
        <v>1.8047060062115072</v>
      </c>
      <c r="P26"/>
      <c r="Q26" s="60">
        <v>15</v>
      </c>
      <c r="R26" s="36">
        <v>15</v>
      </c>
      <c r="S26" s="36">
        <f t="shared" si="6"/>
        <v>0.28570000000000001</v>
      </c>
      <c r="T26" s="37">
        <f t="shared" si="7"/>
        <v>1.8047060062115072</v>
      </c>
      <c r="U26"/>
      <c r="V26" s="60">
        <v>15</v>
      </c>
      <c r="W26" s="36">
        <v>15</v>
      </c>
      <c r="X26" s="36">
        <f t="shared" si="8"/>
        <v>0.28570000000000001</v>
      </c>
      <c r="Y26" s="37">
        <f t="shared" si="9"/>
        <v>1.6802818309602368</v>
      </c>
      <c r="Z26"/>
      <c r="AA26" s="272">
        <v>3</v>
      </c>
      <c r="AB26" s="273" t="s">
        <v>110</v>
      </c>
      <c r="AC26" s="273">
        <v>55</v>
      </c>
      <c r="AD26" s="273">
        <v>140</v>
      </c>
      <c r="AE26" s="273">
        <v>49</v>
      </c>
      <c r="AF26" s="273" t="s">
        <v>159</v>
      </c>
      <c r="AG26" s="274" t="s">
        <v>123</v>
      </c>
    </row>
    <row r="27" spans="2:33" ht="15" thickBot="1" x14ac:dyDescent="0.4">
      <c r="B27" s="60">
        <v>16</v>
      </c>
      <c r="C27" s="36">
        <v>16</v>
      </c>
      <c r="D27" s="36">
        <f t="shared" si="0"/>
        <v>0.28570000000000001</v>
      </c>
      <c r="E27" s="37">
        <f t="shared" si="1"/>
        <v>1.9250197399589408</v>
      </c>
      <c r="F27"/>
      <c r="G27" s="60">
        <v>16</v>
      </c>
      <c r="H27" s="36">
        <v>16</v>
      </c>
      <c r="I27" s="36">
        <f t="shared" si="2"/>
        <v>0.28570000000000001</v>
      </c>
      <c r="J27" s="37">
        <f t="shared" si="3"/>
        <v>1.8568828805407513</v>
      </c>
      <c r="K27"/>
      <c r="L27" s="60">
        <v>16</v>
      </c>
      <c r="M27" s="36">
        <v>16</v>
      </c>
      <c r="N27" s="36">
        <f t="shared" si="4"/>
        <v>0.28570000000000001</v>
      </c>
      <c r="O27" s="37">
        <f t="shared" si="5"/>
        <v>1.9250197399589408</v>
      </c>
      <c r="P27"/>
      <c r="Q27" s="60">
        <v>16</v>
      </c>
      <c r="R27" s="36">
        <v>16</v>
      </c>
      <c r="S27" s="36">
        <f t="shared" si="6"/>
        <v>0.28570000000000001</v>
      </c>
      <c r="T27" s="37">
        <f t="shared" si="7"/>
        <v>1.9250197399589408</v>
      </c>
      <c r="U27"/>
      <c r="V27" s="60">
        <v>16</v>
      </c>
      <c r="W27" s="36">
        <v>16</v>
      </c>
      <c r="X27" s="36">
        <f t="shared" si="8"/>
        <v>0.28570000000000001</v>
      </c>
      <c r="Y27" s="37">
        <f t="shared" si="9"/>
        <v>1.7923006196909188</v>
      </c>
      <c r="Z27"/>
      <c r="AA27" s="272">
        <v>4</v>
      </c>
      <c r="AB27" s="273" t="s">
        <v>111</v>
      </c>
      <c r="AC27" s="273">
        <v>55</v>
      </c>
      <c r="AD27" s="273">
        <v>140</v>
      </c>
      <c r="AE27" s="273">
        <v>35</v>
      </c>
      <c r="AF27" s="273" t="s">
        <v>160</v>
      </c>
      <c r="AG27" s="274" t="s">
        <v>124</v>
      </c>
    </row>
    <row r="28" spans="2:33" ht="15" thickBot="1" x14ac:dyDescent="0.4">
      <c r="B28" s="60">
        <v>17</v>
      </c>
      <c r="C28" s="36">
        <v>17</v>
      </c>
      <c r="D28" s="36">
        <f t="shared" si="0"/>
        <v>0.28570000000000001</v>
      </c>
      <c r="E28" s="37">
        <f t="shared" si="1"/>
        <v>2.0453334737063749</v>
      </c>
      <c r="F28"/>
      <c r="G28" s="60">
        <v>17</v>
      </c>
      <c r="H28" s="36">
        <v>17</v>
      </c>
      <c r="I28" s="36">
        <f t="shared" si="2"/>
        <v>0.28570000000000001</v>
      </c>
      <c r="J28" s="37">
        <f t="shared" si="3"/>
        <v>1.9729380605745481</v>
      </c>
      <c r="K28"/>
      <c r="L28" s="60">
        <v>17</v>
      </c>
      <c r="M28" s="36">
        <v>17</v>
      </c>
      <c r="N28" s="36">
        <f t="shared" si="4"/>
        <v>0.28570000000000001</v>
      </c>
      <c r="O28" s="37">
        <f t="shared" si="5"/>
        <v>2.0453334737063749</v>
      </c>
      <c r="P28"/>
      <c r="Q28" s="60">
        <v>17</v>
      </c>
      <c r="R28" s="36">
        <v>17</v>
      </c>
      <c r="S28" s="36">
        <f t="shared" si="6"/>
        <v>0.28570000000000001</v>
      </c>
      <c r="T28" s="37">
        <f t="shared" si="7"/>
        <v>2.0453334737063749</v>
      </c>
      <c r="U28"/>
      <c r="V28" s="60">
        <v>17</v>
      </c>
      <c r="W28" s="36">
        <v>17</v>
      </c>
      <c r="X28" s="36">
        <f t="shared" si="8"/>
        <v>0.28570000000000001</v>
      </c>
      <c r="Y28" s="37">
        <f t="shared" si="9"/>
        <v>1.9043194084216017</v>
      </c>
      <c r="Z28"/>
      <c r="AA28" s="272">
        <v>5</v>
      </c>
      <c r="AB28" s="273" t="s">
        <v>112</v>
      </c>
      <c r="AC28" s="273">
        <v>57</v>
      </c>
      <c r="AD28" s="273">
        <v>140</v>
      </c>
      <c r="AE28" s="273">
        <v>35</v>
      </c>
      <c r="AF28" s="273" t="s">
        <v>161</v>
      </c>
      <c r="AG28" s="274" t="s">
        <v>124</v>
      </c>
    </row>
    <row r="29" spans="2:33" ht="15" thickBot="1" x14ac:dyDescent="0.4">
      <c r="B29" s="60">
        <v>18</v>
      </c>
      <c r="C29" s="36">
        <v>18</v>
      </c>
      <c r="D29" s="36">
        <f t="shared" si="0"/>
        <v>0.28570000000000001</v>
      </c>
      <c r="E29" s="37">
        <f t="shared" si="1"/>
        <v>2.1656472074538082</v>
      </c>
      <c r="F29"/>
      <c r="G29" s="60">
        <v>18</v>
      </c>
      <c r="H29" s="36">
        <v>18</v>
      </c>
      <c r="I29" s="36">
        <f t="shared" si="2"/>
        <v>0.28570000000000001</v>
      </c>
      <c r="J29" s="37">
        <f t="shared" si="3"/>
        <v>2.0889932406083451</v>
      </c>
      <c r="K29"/>
      <c r="L29" s="60">
        <v>18</v>
      </c>
      <c r="M29" s="36">
        <v>18</v>
      </c>
      <c r="N29" s="36">
        <f t="shared" si="4"/>
        <v>0.28570000000000001</v>
      </c>
      <c r="O29" s="37">
        <f t="shared" si="5"/>
        <v>2.1656472074538082</v>
      </c>
      <c r="P29"/>
      <c r="Q29" s="60">
        <v>18</v>
      </c>
      <c r="R29" s="36">
        <v>18</v>
      </c>
      <c r="S29" s="36">
        <f t="shared" si="6"/>
        <v>0.28570000000000001</v>
      </c>
      <c r="T29" s="37">
        <f t="shared" si="7"/>
        <v>2.1656472074538082</v>
      </c>
      <c r="U29"/>
      <c r="V29" s="60">
        <v>18</v>
      </c>
      <c r="W29" s="36">
        <v>18</v>
      </c>
      <c r="X29" s="36">
        <f t="shared" si="8"/>
        <v>0.28570000000000001</v>
      </c>
      <c r="Y29" s="37">
        <f t="shared" si="9"/>
        <v>2.016338197152284</v>
      </c>
      <c r="Z29"/>
      <c r="AA29" s="272">
        <v>6</v>
      </c>
      <c r="AB29" s="273" t="s">
        <v>113</v>
      </c>
      <c r="AC29" s="273">
        <v>55</v>
      </c>
      <c r="AD29" s="273">
        <v>135</v>
      </c>
      <c r="AE29" s="273">
        <v>41</v>
      </c>
      <c r="AF29" s="273" t="s">
        <v>150</v>
      </c>
      <c r="AG29" s="274" t="s">
        <v>123</v>
      </c>
    </row>
    <row r="30" spans="2:33" ht="15" thickBot="1" x14ac:dyDescent="0.4">
      <c r="B30" s="60">
        <v>19</v>
      </c>
      <c r="C30" s="36">
        <v>19</v>
      </c>
      <c r="D30" s="36">
        <f t="shared" si="0"/>
        <v>0.28570000000000001</v>
      </c>
      <c r="E30" s="37">
        <f t="shared" si="1"/>
        <v>2.2859609412012425</v>
      </c>
      <c r="F30"/>
      <c r="G30" s="60">
        <v>19</v>
      </c>
      <c r="H30" s="36">
        <v>19</v>
      </c>
      <c r="I30" s="36">
        <f t="shared" si="2"/>
        <v>0.28570000000000001</v>
      </c>
      <c r="J30" s="37">
        <f t="shared" si="3"/>
        <v>2.2050484206421421</v>
      </c>
      <c r="K30"/>
      <c r="L30" s="60">
        <v>19</v>
      </c>
      <c r="M30" s="36">
        <v>19</v>
      </c>
      <c r="N30" s="36">
        <f t="shared" si="4"/>
        <v>0.28570000000000001</v>
      </c>
      <c r="O30" s="37">
        <f t="shared" si="5"/>
        <v>2.2859609412012425</v>
      </c>
      <c r="P30"/>
      <c r="Q30" s="60">
        <v>19</v>
      </c>
      <c r="R30" s="36">
        <v>19</v>
      </c>
      <c r="S30" s="36">
        <f t="shared" si="6"/>
        <v>0.28570000000000001</v>
      </c>
      <c r="T30" s="37">
        <f t="shared" si="7"/>
        <v>2.2859609412012425</v>
      </c>
      <c r="U30"/>
      <c r="V30" s="60">
        <v>19</v>
      </c>
      <c r="W30" s="36">
        <v>19</v>
      </c>
      <c r="X30" s="36">
        <f t="shared" si="8"/>
        <v>0.28570000000000001</v>
      </c>
      <c r="Y30" s="37">
        <f t="shared" si="9"/>
        <v>2.1283569858829665</v>
      </c>
      <c r="Z30"/>
      <c r="AA30" s="272">
        <v>7</v>
      </c>
      <c r="AB30" s="273" t="s">
        <v>114</v>
      </c>
      <c r="AC30" s="273">
        <v>54</v>
      </c>
      <c r="AD30" s="273">
        <v>130</v>
      </c>
      <c r="AE30" s="273">
        <v>36</v>
      </c>
      <c r="AF30" s="273" t="s">
        <v>162</v>
      </c>
      <c r="AG30" s="274" t="s">
        <v>124</v>
      </c>
    </row>
    <row r="31" spans="2:33" ht="15" thickBot="1" x14ac:dyDescent="0.4">
      <c r="B31" s="60">
        <v>20</v>
      </c>
      <c r="C31" s="36">
        <v>20</v>
      </c>
      <c r="D31" s="36">
        <f t="shared" si="0"/>
        <v>0.28570000000000001</v>
      </c>
      <c r="E31" s="37">
        <f t="shared" si="1"/>
        <v>2.4062746749486763</v>
      </c>
      <c r="F31"/>
      <c r="G31" s="60">
        <v>20</v>
      </c>
      <c r="H31" s="36">
        <v>20</v>
      </c>
      <c r="I31" s="36">
        <f t="shared" si="2"/>
        <v>0.28570000000000001</v>
      </c>
      <c r="J31" s="37">
        <f t="shared" si="3"/>
        <v>2.3211036006759391</v>
      </c>
      <c r="K31"/>
      <c r="L31" s="60">
        <v>20</v>
      </c>
      <c r="M31" s="36">
        <v>20</v>
      </c>
      <c r="N31" s="36">
        <f t="shared" si="4"/>
        <v>0.28570000000000001</v>
      </c>
      <c r="O31" s="37">
        <f t="shared" si="5"/>
        <v>2.4062746749486763</v>
      </c>
      <c r="P31"/>
      <c r="Q31" s="60">
        <v>20</v>
      </c>
      <c r="R31" s="36">
        <v>20</v>
      </c>
      <c r="S31" s="36">
        <f t="shared" si="6"/>
        <v>0.28570000000000001</v>
      </c>
      <c r="T31" s="37">
        <f t="shared" si="7"/>
        <v>2.4062746749486763</v>
      </c>
      <c r="U31"/>
      <c r="V31" s="60">
        <v>20</v>
      </c>
      <c r="W31" s="36">
        <v>20</v>
      </c>
      <c r="X31" s="36">
        <f t="shared" si="8"/>
        <v>0.28570000000000001</v>
      </c>
      <c r="Y31" s="37">
        <f t="shared" si="9"/>
        <v>2.2403757746136486</v>
      </c>
      <c r="Z31"/>
      <c r="AA31" s="272">
        <v>8</v>
      </c>
      <c r="AB31" s="273" t="s">
        <v>115</v>
      </c>
      <c r="AC31" s="273">
        <v>54</v>
      </c>
      <c r="AD31" s="273">
        <v>135</v>
      </c>
      <c r="AE31" s="273">
        <v>49</v>
      </c>
      <c r="AF31" s="273" t="s">
        <v>163</v>
      </c>
      <c r="AG31" s="274" t="s">
        <v>123</v>
      </c>
    </row>
    <row r="32" spans="2:33" ht="15" thickBot="1" x14ac:dyDescent="0.4">
      <c r="B32" s="60">
        <v>21</v>
      </c>
      <c r="C32" s="36">
        <v>21</v>
      </c>
      <c r="D32" s="36">
        <f t="shared" si="0"/>
        <v>0.28570000000000001</v>
      </c>
      <c r="E32" s="37">
        <f t="shared" si="1"/>
        <v>2.5265884086961101</v>
      </c>
      <c r="F32"/>
      <c r="G32" s="60">
        <v>21</v>
      </c>
      <c r="H32" s="36">
        <v>21</v>
      </c>
      <c r="I32" s="36">
        <f t="shared" si="2"/>
        <v>0.28570000000000001</v>
      </c>
      <c r="J32" s="37">
        <f t="shared" si="3"/>
        <v>2.4371587807097361</v>
      </c>
      <c r="K32"/>
      <c r="L32" s="60">
        <v>21</v>
      </c>
      <c r="M32" s="36">
        <v>21</v>
      </c>
      <c r="N32" s="36">
        <f t="shared" si="4"/>
        <v>0.28570000000000001</v>
      </c>
      <c r="O32" s="37">
        <f t="shared" si="5"/>
        <v>2.5265884086961101</v>
      </c>
      <c r="P32"/>
      <c r="Q32" s="60">
        <v>21</v>
      </c>
      <c r="R32" s="36">
        <v>21</v>
      </c>
      <c r="S32" s="36">
        <f t="shared" si="6"/>
        <v>0.28570000000000001</v>
      </c>
      <c r="T32" s="37">
        <f t="shared" si="7"/>
        <v>2.5265884086961101</v>
      </c>
      <c r="U32"/>
      <c r="V32" s="60">
        <v>21</v>
      </c>
      <c r="W32" s="36">
        <v>21</v>
      </c>
      <c r="X32" s="36">
        <f t="shared" si="8"/>
        <v>0.28570000000000001</v>
      </c>
      <c r="Y32" s="37">
        <f t="shared" si="9"/>
        <v>2.3523945633443315</v>
      </c>
      <c r="Z32"/>
      <c r="AA32" s="272">
        <v>9</v>
      </c>
      <c r="AB32" s="273" t="s">
        <v>116</v>
      </c>
      <c r="AC32" s="273">
        <v>52</v>
      </c>
      <c r="AD32" s="273">
        <v>134</v>
      </c>
      <c r="AE32" s="273">
        <v>35</v>
      </c>
      <c r="AF32" s="273" t="s">
        <v>164</v>
      </c>
      <c r="AG32" s="274" t="s">
        <v>123</v>
      </c>
    </row>
    <row r="33" spans="2:33" ht="15" thickBot="1" x14ac:dyDescent="0.4">
      <c r="B33" s="60">
        <v>22</v>
      </c>
      <c r="C33" s="36">
        <v>22</v>
      </c>
      <c r="D33" s="36">
        <f t="shared" si="0"/>
        <v>0.28570000000000001</v>
      </c>
      <c r="E33" s="37">
        <f t="shared" si="1"/>
        <v>2.6469021424435439</v>
      </c>
      <c r="F33"/>
      <c r="G33" s="60">
        <v>22</v>
      </c>
      <c r="H33" s="36">
        <v>22</v>
      </c>
      <c r="I33" s="36">
        <f t="shared" si="2"/>
        <v>0.28570000000000001</v>
      </c>
      <c r="J33" s="37">
        <f t="shared" si="3"/>
        <v>2.5532139607435331</v>
      </c>
      <c r="K33"/>
      <c r="L33" s="60">
        <v>22</v>
      </c>
      <c r="M33" s="36">
        <v>22</v>
      </c>
      <c r="N33" s="36">
        <f t="shared" si="4"/>
        <v>0.28570000000000001</v>
      </c>
      <c r="O33" s="37">
        <f t="shared" si="5"/>
        <v>2.6469021424435439</v>
      </c>
      <c r="P33"/>
      <c r="Q33" s="60">
        <v>22</v>
      </c>
      <c r="R33" s="36">
        <v>22</v>
      </c>
      <c r="S33" s="36">
        <f t="shared" si="6"/>
        <v>0.28570000000000001</v>
      </c>
      <c r="T33" s="37">
        <f t="shared" si="7"/>
        <v>2.6469021424435439</v>
      </c>
      <c r="U33"/>
      <c r="V33" s="60">
        <v>22</v>
      </c>
      <c r="W33" s="36">
        <v>22</v>
      </c>
      <c r="X33" s="36">
        <f t="shared" si="8"/>
        <v>0.28570000000000001</v>
      </c>
      <c r="Y33" s="37">
        <f t="shared" si="9"/>
        <v>2.4644133520750136</v>
      </c>
      <c r="Z33"/>
      <c r="AA33" s="272">
        <v>10</v>
      </c>
      <c r="AB33" s="273" t="s">
        <v>117</v>
      </c>
      <c r="AC33" s="273">
        <v>55</v>
      </c>
      <c r="AD33" s="273">
        <v>130</v>
      </c>
      <c r="AE33" s="273">
        <v>35</v>
      </c>
      <c r="AF33" s="273" t="s">
        <v>165</v>
      </c>
      <c r="AG33" s="274" t="s">
        <v>124</v>
      </c>
    </row>
    <row r="34" spans="2:33" ht="14.5" x14ac:dyDescent="0.35">
      <c r="B34" s="60">
        <v>23</v>
      </c>
      <c r="C34" s="36">
        <v>23</v>
      </c>
      <c r="D34" s="36">
        <f t="shared" si="0"/>
        <v>0.28570000000000001</v>
      </c>
      <c r="E34" s="37">
        <f t="shared" si="1"/>
        <v>2.7672158761909778</v>
      </c>
      <c r="F34"/>
      <c r="G34" s="60">
        <v>23</v>
      </c>
      <c r="H34" s="36">
        <v>23</v>
      </c>
      <c r="I34" s="36">
        <f t="shared" si="2"/>
        <v>0.28570000000000001</v>
      </c>
      <c r="J34" s="37">
        <f t="shared" si="3"/>
        <v>2.6692691407773297</v>
      </c>
      <c r="K34"/>
      <c r="L34" s="60">
        <v>23</v>
      </c>
      <c r="M34" s="36">
        <v>23</v>
      </c>
      <c r="N34" s="36">
        <f t="shared" si="4"/>
        <v>0.28570000000000001</v>
      </c>
      <c r="O34" s="37">
        <f t="shared" si="5"/>
        <v>2.7672158761909778</v>
      </c>
      <c r="P34"/>
      <c r="Q34" s="60">
        <v>23</v>
      </c>
      <c r="R34" s="36">
        <v>23</v>
      </c>
      <c r="S34" s="36">
        <f t="shared" si="6"/>
        <v>0.28570000000000001</v>
      </c>
      <c r="T34" s="37">
        <f t="shared" si="7"/>
        <v>2.7672158761909778</v>
      </c>
      <c r="U34"/>
      <c r="V34" s="60">
        <v>23</v>
      </c>
      <c r="W34" s="36">
        <v>23</v>
      </c>
      <c r="X34" s="36">
        <f t="shared" si="8"/>
        <v>0.28570000000000001</v>
      </c>
      <c r="Y34" s="37">
        <f t="shared" si="9"/>
        <v>2.576432140805696</v>
      </c>
      <c r="Z34"/>
    </row>
    <row r="35" spans="2:33" ht="14.5" x14ac:dyDescent="0.35">
      <c r="B35" s="60">
        <v>24</v>
      </c>
      <c r="C35" s="36">
        <v>24</v>
      </c>
      <c r="D35" s="36">
        <f t="shared" si="0"/>
        <v>0.28570000000000001</v>
      </c>
      <c r="E35" s="37">
        <f t="shared" si="1"/>
        <v>2.8875296099384116</v>
      </c>
      <c r="F35"/>
      <c r="G35" s="60">
        <v>24</v>
      </c>
      <c r="H35" s="36">
        <v>24</v>
      </c>
      <c r="I35" s="36">
        <f t="shared" si="2"/>
        <v>0.28570000000000001</v>
      </c>
      <c r="J35" s="37">
        <f t="shared" si="3"/>
        <v>2.7853243208111267</v>
      </c>
      <c r="K35"/>
      <c r="L35" s="60">
        <v>24</v>
      </c>
      <c r="M35" s="36">
        <v>24</v>
      </c>
      <c r="N35" s="36">
        <f t="shared" si="4"/>
        <v>0.28570000000000001</v>
      </c>
      <c r="O35" s="37">
        <f t="shared" si="5"/>
        <v>2.8875296099384116</v>
      </c>
      <c r="P35"/>
      <c r="Q35" s="60">
        <v>24</v>
      </c>
      <c r="R35" s="36">
        <v>24</v>
      </c>
      <c r="S35" s="36">
        <f t="shared" si="6"/>
        <v>0.28570000000000001</v>
      </c>
      <c r="T35" s="37">
        <f t="shared" si="7"/>
        <v>2.8875296099384116</v>
      </c>
      <c r="U35"/>
      <c r="V35" s="60">
        <v>24</v>
      </c>
      <c r="W35" s="36">
        <v>24</v>
      </c>
      <c r="X35" s="36">
        <f t="shared" si="8"/>
        <v>0.28570000000000001</v>
      </c>
      <c r="Y35" s="37">
        <f t="shared" si="9"/>
        <v>2.688450929536379</v>
      </c>
      <c r="Z35"/>
    </row>
    <row r="36" spans="2:33" ht="14.5" x14ac:dyDescent="0.35">
      <c r="B36" s="60">
        <v>25</v>
      </c>
      <c r="C36" s="36">
        <v>25</v>
      </c>
      <c r="D36" s="36">
        <f t="shared" si="0"/>
        <v>0.28570000000000001</v>
      </c>
      <c r="E36" s="37">
        <f t="shared" si="1"/>
        <v>3.0078433436858454</v>
      </c>
      <c r="F36"/>
      <c r="G36" s="60">
        <v>25</v>
      </c>
      <c r="H36" s="36">
        <v>25</v>
      </c>
      <c r="I36" s="36">
        <f t="shared" si="2"/>
        <v>0.28570000000000001</v>
      </c>
      <c r="J36" s="37">
        <f t="shared" si="3"/>
        <v>2.9013795008449237</v>
      </c>
      <c r="K36"/>
      <c r="L36" s="60">
        <v>25</v>
      </c>
      <c r="M36" s="36">
        <v>25</v>
      </c>
      <c r="N36" s="36">
        <f t="shared" si="4"/>
        <v>0.28570000000000001</v>
      </c>
      <c r="O36" s="37">
        <f t="shared" si="5"/>
        <v>3.0078433436858454</v>
      </c>
      <c r="P36"/>
      <c r="Q36" s="60">
        <v>25</v>
      </c>
      <c r="R36" s="36">
        <v>25</v>
      </c>
      <c r="S36" s="36">
        <f t="shared" si="6"/>
        <v>0.28570000000000001</v>
      </c>
      <c r="T36" s="37">
        <f t="shared" si="7"/>
        <v>3.0078433436858454</v>
      </c>
      <c r="U36"/>
      <c r="V36" s="60">
        <v>25</v>
      </c>
      <c r="W36" s="36">
        <v>25</v>
      </c>
      <c r="X36" s="36">
        <f t="shared" si="8"/>
        <v>0.28570000000000001</v>
      </c>
      <c r="Y36" s="37">
        <f t="shared" si="9"/>
        <v>2.800469718267061</v>
      </c>
      <c r="Z36"/>
    </row>
    <row r="37" spans="2:33" ht="14.5" x14ac:dyDescent="0.35">
      <c r="B37" s="60">
        <v>26</v>
      </c>
      <c r="C37" s="36">
        <v>26</v>
      </c>
      <c r="D37" s="36">
        <f t="shared" si="0"/>
        <v>0.28570000000000001</v>
      </c>
      <c r="E37" s="37">
        <f t="shared" si="1"/>
        <v>3.1281570774332796</v>
      </c>
      <c r="F37"/>
      <c r="G37" s="60">
        <v>26</v>
      </c>
      <c r="H37" s="36">
        <v>26</v>
      </c>
      <c r="I37" s="36">
        <f t="shared" si="2"/>
        <v>0.28570000000000001</v>
      </c>
      <c r="J37" s="37">
        <f t="shared" si="3"/>
        <v>3.0174346808787202</v>
      </c>
      <c r="K37"/>
      <c r="L37" s="60">
        <v>26</v>
      </c>
      <c r="M37" s="36">
        <v>26</v>
      </c>
      <c r="N37" s="36">
        <f t="shared" si="4"/>
        <v>0.28570000000000001</v>
      </c>
      <c r="O37" s="37">
        <f t="shared" si="5"/>
        <v>3.1281570774332796</v>
      </c>
      <c r="P37"/>
      <c r="Q37" s="60">
        <v>26</v>
      </c>
      <c r="R37" s="36">
        <v>26</v>
      </c>
      <c r="S37" s="36">
        <f t="shared" si="6"/>
        <v>0.28570000000000001</v>
      </c>
      <c r="T37" s="37">
        <f t="shared" si="7"/>
        <v>3.1281570774332796</v>
      </c>
      <c r="U37"/>
      <c r="V37" s="60">
        <v>26</v>
      </c>
      <c r="W37" s="36">
        <v>26</v>
      </c>
      <c r="X37" s="36">
        <f t="shared" si="8"/>
        <v>0.28570000000000001</v>
      </c>
      <c r="Y37" s="37">
        <f t="shared" si="9"/>
        <v>2.9124885069977435</v>
      </c>
      <c r="Z37"/>
    </row>
    <row r="38" spans="2:33" ht="14.5" x14ac:dyDescent="0.35">
      <c r="B38" s="60">
        <v>27</v>
      </c>
      <c r="C38" s="36">
        <v>27</v>
      </c>
      <c r="D38" s="36">
        <f t="shared" si="0"/>
        <v>0.28570000000000001</v>
      </c>
      <c r="E38" s="37">
        <f t="shared" si="1"/>
        <v>3.2484708111807126</v>
      </c>
      <c r="F38"/>
      <c r="G38" s="60">
        <v>27</v>
      </c>
      <c r="H38" s="36">
        <v>27</v>
      </c>
      <c r="I38" s="36">
        <f t="shared" si="2"/>
        <v>0.28570000000000001</v>
      </c>
      <c r="J38" s="37">
        <f t="shared" si="3"/>
        <v>3.1334898609125181</v>
      </c>
      <c r="K38"/>
      <c r="L38" s="60">
        <v>27</v>
      </c>
      <c r="M38" s="36">
        <v>27</v>
      </c>
      <c r="N38" s="36">
        <f t="shared" si="4"/>
        <v>0.28570000000000001</v>
      </c>
      <c r="O38" s="37">
        <f t="shared" si="5"/>
        <v>3.2484708111807126</v>
      </c>
      <c r="P38"/>
      <c r="Q38" s="60">
        <v>27</v>
      </c>
      <c r="R38" s="36">
        <v>27</v>
      </c>
      <c r="S38" s="36">
        <f t="shared" si="6"/>
        <v>0.28570000000000001</v>
      </c>
      <c r="T38" s="37">
        <f t="shared" si="7"/>
        <v>3.2484708111807126</v>
      </c>
      <c r="U38"/>
      <c r="V38" s="60">
        <v>27</v>
      </c>
      <c r="W38" s="36">
        <v>27</v>
      </c>
      <c r="X38" s="36">
        <f t="shared" si="8"/>
        <v>0.28570000000000001</v>
      </c>
      <c r="Y38" s="37">
        <f t="shared" si="9"/>
        <v>3.0245072957284256</v>
      </c>
      <c r="Z38"/>
    </row>
    <row r="39" spans="2:33" ht="14.5" x14ac:dyDescent="0.35">
      <c r="B39" s="60">
        <v>28</v>
      </c>
      <c r="C39" s="36">
        <v>28</v>
      </c>
      <c r="D39" s="36">
        <f t="shared" si="0"/>
        <v>0.28570000000000001</v>
      </c>
      <c r="E39" s="37">
        <f t="shared" si="1"/>
        <v>3.3687845449281464</v>
      </c>
      <c r="F39"/>
      <c r="G39" s="60">
        <v>28</v>
      </c>
      <c r="H39" s="36">
        <v>28</v>
      </c>
      <c r="I39" s="36">
        <f t="shared" si="2"/>
        <v>0.28570000000000001</v>
      </c>
      <c r="J39" s="37">
        <f t="shared" si="3"/>
        <v>3.2495450409463147</v>
      </c>
      <c r="K39"/>
      <c r="L39" s="60">
        <v>28</v>
      </c>
      <c r="M39" s="36">
        <v>28</v>
      </c>
      <c r="N39" s="36">
        <f t="shared" si="4"/>
        <v>0.28570000000000001</v>
      </c>
      <c r="O39" s="37">
        <f t="shared" si="5"/>
        <v>3.3687845449281464</v>
      </c>
      <c r="P39"/>
      <c r="Q39" s="60">
        <v>28</v>
      </c>
      <c r="R39" s="36">
        <v>28</v>
      </c>
      <c r="S39" s="36">
        <f t="shared" si="6"/>
        <v>0.28570000000000001</v>
      </c>
      <c r="T39" s="37">
        <f t="shared" si="7"/>
        <v>3.3687845449281464</v>
      </c>
      <c r="U39"/>
      <c r="V39" s="60">
        <v>28</v>
      </c>
      <c r="W39" s="36">
        <v>28</v>
      </c>
      <c r="X39" s="36">
        <f t="shared" si="8"/>
        <v>0.28570000000000001</v>
      </c>
      <c r="Y39" s="37">
        <f t="shared" si="9"/>
        <v>3.1365260844591085</v>
      </c>
      <c r="Z39"/>
    </row>
    <row r="40" spans="2:33" ht="14.5" x14ac:dyDescent="0.35">
      <c r="B40" s="60">
        <v>29</v>
      </c>
      <c r="C40" s="36">
        <v>29</v>
      </c>
      <c r="D40" s="36">
        <f t="shared" si="0"/>
        <v>0.28570000000000001</v>
      </c>
      <c r="E40" s="37">
        <f t="shared" si="1"/>
        <v>3.4890982786755802</v>
      </c>
      <c r="F40"/>
      <c r="G40" s="120">
        <v>29</v>
      </c>
      <c r="H40" s="121">
        <v>29</v>
      </c>
      <c r="I40" s="121">
        <f t="shared" si="2"/>
        <v>0.28570000000000001</v>
      </c>
      <c r="J40" s="186">
        <f t="shared" si="3"/>
        <v>3.3656002209801117</v>
      </c>
      <c r="K40"/>
      <c r="L40" s="60">
        <v>29</v>
      </c>
      <c r="M40" s="36">
        <v>29</v>
      </c>
      <c r="N40" s="36">
        <f t="shared" si="4"/>
        <v>0.28570000000000001</v>
      </c>
      <c r="O40" s="37">
        <f t="shared" si="5"/>
        <v>3.4890982786755802</v>
      </c>
      <c r="P40"/>
      <c r="Q40" s="60">
        <v>29</v>
      </c>
      <c r="R40" s="36">
        <v>29</v>
      </c>
      <c r="S40" s="36">
        <f t="shared" si="6"/>
        <v>0.28570000000000001</v>
      </c>
      <c r="T40" s="37">
        <f t="shared" si="7"/>
        <v>3.4890982786755802</v>
      </c>
      <c r="U40"/>
      <c r="V40" s="60">
        <v>29</v>
      </c>
      <c r="W40" s="36">
        <v>29</v>
      </c>
      <c r="X40" s="36">
        <f t="shared" si="8"/>
        <v>0.28570000000000001</v>
      </c>
      <c r="Y40" s="37">
        <f t="shared" si="9"/>
        <v>3.248544873189791</v>
      </c>
      <c r="Z40"/>
    </row>
    <row r="41" spans="2:33" ht="14.5" x14ac:dyDescent="0.35">
      <c r="B41" s="60">
        <v>30</v>
      </c>
      <c r="C41" s="36">
        <v>30</v>
      </c>
      <c r="D41" s="36">
        <f t="shared" si="0"/>
        <v>0.28570000000000001</v>
      </c>
      <c r="E41" s="37">
        <f t="shared" si="1"/>
        <v>3.6094120124230145</v>
      </c>
      <c r="F41"/>
      <c r="G41" s="60">
        <v>30</v>
      </c>
      <c r="H41" s="36">
        <v>22</v>
      </c>
      <c r="I41" s="36">
        <f t="shared" si="2"/>
        <v>0.28570000000000001</v>
      </c>
      <c r="J41" s="37">
        <f t="shared" si="3"/>
        <v>2.5532139607435331</v>
      </c>
      <c r="K41"/>
      <c r="L41" s="60">
        <v>30</v>
      </c>
      <c r="M41" s="36">
        <v>30</v>
      </c>
      <c r="N41" s="36">
        <f t="shared" si="4"/>
        <v>0.28570000000000001</v>
      </c>
      <c r="O41" s="37">
        <f t="shared" si="5"/>
        <v>3.6094120124230145</v>
      </c>
      <c r="P41"/>
      <c r="Q41" s="60">
        <v>30</v>
      </c>
      <c r="R41" s="36">
        <v>30</v>
      </c>
      <c r="S41" s="36">
        <f t="shared" si="6"/>
        <v>0.28570000000000001</v>
      </c>
      <c r="T41" s="37">
        <f t="shared" si="7"/>
        <v>3.6094120124230145</v>
      </c>
      <c r="U41"/>
      <c r="V41" s="60">
        <v>30</v>
      </c>
      <c r="W41" s="36">
        <v>30</v>
      </c>
      <c r="X41" s="36">
        <f t="shared" si="8"/>
        <v>0.28570000000000001</v>
      </c>
      <c r="Y41" s="37">
        <f t="shared" si="9"/>
        <v>3.3605636619204735</v>
      </c>
      <c r="Z41"/>
    </row>
    <row r="42" spans="2:33" ht="14.5" x14ac:dyDescent="0.35">
      <c r="B42" s="60">
        <v>31</v>
      </c>
      <c r="C42" s="36">
        <v>31</v>
      </c>
      <c r="D42" s="36">
        <f t="shared" si="0"/>
        <v>0.28570000000000001</v>
      </c>
      <c r="E42" s="37">
        <f t="shared" si="1"/>
        <v>3.7297257461704478</v>
      </c>
      <c r="F42"/>
      <c r="G42" s="60">
        <v>31</v>
      </c>
      <c r="H42" s="36">
        <v>23</v>
      </c>
      <c r="I42" s="36">
        <f t="shared" si="2"/>
        <v>0.28570000000000001</v>
      </c>
      <c r="J42" s="37">
        <f t="shared" si="3"/>
        <v>2.6692691407773297</v>
      </c>
      <c r="K42"/>
      <c r="L42" s="60">
        <v>31</v>
      </c>
      <c r="M42" s="36">
        <v>31</v>
      </c>
      <c r="N42" s="36">
        <f t="shared" si="4"/>
        <v>0.28570000000000001</v>
      </c>
      <c r="O42" s="37">
        <f t="shared" si="5"/>
        <v>3.7297257461704478</v>
      </c>
      <c r="P42"/>
      <c r="Q42" s="60">
        <v>31</v>
      </c>
      <c r="R42" s="36">
        <v>31</v>
      </c>
      <c r="S42" s="36">
        <f t="shared" si="6"/>
        <v>0.28570000000000001</v>
      </c>
      <c r="T42" s="37">
        <f t="shared" si="7"/>
        <v>3.7297257461704478</v>
      </c>
      <c r="U42"/>
      <c r="V42" s="60">
        <v>31</v>
      </c>
      <c r="W42" s="36">
        <v>31</v>
      </c>
      <c r="X42" s="36">
        <f t="shared" si="8"/>
        <v>0.28570000000000001</v>
      </c>
      <c r="Y42" s="37">
        <f t="shared" si="9"/>
        <v>3.4725824506511556</v>
      </c>
      <c r="Z42"/>
    </row>
    <row r="43" spans="2:33" ht="14.5" x14ac:dyDescent="0.35">
      <c r="B43" s="60">
        <v>32</v>
      </c>
      <c r="C43" s="36">
        <v>32</v>
      </c>
      <c r="D43" s="36">
        <f t="shared" si="0"/>
        <v>0.28570000000000001</v>
      </c>
      <c r="E43" s="37">
        <f t="shared" si="1"/>
        <v>3.8500394799178816</v>
      </c>
      <c r="F43"/>
      <c r="G43" s="60">
        <v>32</v>
      </c>
      <c r="H43" s="36">
        <v>14</v>
      </c>
      <c r="I43" s="36">
        <f t="shared" si="2"/>
        <v>0.28570000000000001</v>
      </c>
      <c r="J43" s="37">
        <f t="shared" si="3"/>
        <v>1.6247725204731573</v>
      </c>
      <c r="K43"/>
      <c r="L43" s="60">
        <v>32</v>
      </c>
      <c r="M43" s="36">
        <v>32</v>
      </c>
      <c r="N43" s="36">
        <f t="shared" si="4"/>
        <v>0.28570000000000001</v>
      </c>
      <c r="O43" s="37">
        <f t="shared" si="5"/>
        <v>3.8500394799178816</v>
      </c>
      <c r="P43"/>
      <c r="Q43" s="60">
        <v>32</v>
      </c>
      <c r="R43" s="36">
        <v>32</v>
      </c>
      <c r="S43" s="36">
        <f t="shared" si="6"/>
        <v>0.28570000000000001</v>
      </c>
      <c r="T43" s="37">
        <f t="shared" si="7"/>
        <v>3.8500394799178816</v>
      </c>
      <c r="U43"/>
      <c r="V43" s="60">
        <v>32</v>
      </c>
      <c r="W43" s="36">
        <v>32</v>
      </c>
      <c r="X43" s="36">
        <f t="shared" si="8"/>
        <v>0.28570000000000001</v>
      </c>
      <c r="Y43" s="37">
        <f t="shared" si="9"/>
        <v>3.5846012393818376</v>
      </c>
      <c r="Z43"/>
    </row>
    <row r="44" spans="2:33" ht="15" thickBot="1" x14ac:dyDescent="0.4">
      <c r="B44" s="60">
        <v>33</v>
      </c>
      <c r="C44" s="36">
        <v>33</v>
      </c>
      <c r="D44" s="36">
        <f t="shared" si="0"/>
        <v>0.28570000000000001</v>
      </c>
      <c r="E44" s="37">
        <f t="shared" si="1"/>
        <v>3.9703532136653155</v>
      </c>
      <c r="F44"/>
      <c r="G44" s="82">
        <v>33</v>
      </c>
      <c r="H44" s="122">
        <v>14</v>
      </c>
      <c r="I44" s="122">
        <f t="shared" si="2"/>
        <v>0.28570000000000001</v>
      </c>
      <c r="J44" s="123">
        <f t="shared" si="3"/>
        <v>1.6247725204731573</v>
      </c>
      <c r="K44"/>
      <c r="L44" s="60">
        <v>33</v>
      </c>
      <c r="M44" s="36">
        <v>33</v>
      </c>
      <c r="N44" s="36">
        <f t="shared" si="4"/>
        <v>0.28570000000000001</v>
      </c>
      <c r="O44" s="37">
        <f t="shared" si="5"/>
        <v>3.9703532136653155</v>
      </c>
      <c r="P44"/>
      <c r="Q44" s="60">
        <v>33</v>
      </c>
      <c r="R44" s="36">
        <v>33</v>
      </c>
      <c r="S44" s="36">
        <f t="shared" si="6"/>
        <v>0.28570000000000001</v>
      </c>
      <c r="T44" s="37">
        <f t="shared" si="7"/>
        <v>3.9703532136653155</v>
      </c>
      <c r="U44"/>
      <c r="V44" s="60">
        <v>33</v>
      </c>
      <c r="W44" s="36">
        <v>33</v>
      </c>
      <c r="X44" s="36">
        <f t="shared" si="8"/>
        <v>0.28570000000000001</v>
      </c>
      <c r="Y44" s="37">
        <f t="shared" si="9"/>
        <v>3.6966200281125206</v>
      </c>
      <c r="Z44"/>
    </row>
    <row r="45" spans="2:33" ht="14.5" x14ac:dyDescent="0.35">
      <c r="B45" s="60">
        <v>34</v>
      </c>
      <c r="C45" s="36">
        <v>34</v>
      </c>
      <c r="D45" s="36">
        <f t="shared" si="0"/>
        <v>0.28570000000000001</v>
      </c>
      <c r="E45" s="37">
        <f t="shared" si="1"/>
        <v>4.0906669474127497</v>
      </c>
      <c r="F45"/>
      <c r="G45" s="43"/>
      <c r="H45" s="43"/>
      <c r="I45" s="43"/>
      <c r="J45" s="46"/>
      <c r="K45"/>
      <c r="L45" s="60">
        <v>34</v>
      </c>
      <c r="M45" s="36">
        <v>34</v>
      </c>
      <c r="N45" s="36">
        <f t="shared" si="4"/>
        <v>0.28570000000000001</v>
      </c>
      <c r="O45" s="37">
        <f t="shared" si="5"/>
        <v>4.0906669474127497</v>
      </c>
      <c r="P45"/>
      <c r="Q45" s="60">
        <v>34</v>
      </c>
      <c r="R45" s="36">
        <v>34</v>
      </c>
      <c r="S45" s="36">
        <f t="shared" si="6"/>
        <v>0.28570000000000001</v>
      </c>
      <c r="T45" s="37">
        <f t="shared" si="7"/>
        <v>4.0906669474127497</v>
      </c>
      <c r="U45"/>
      <c r="V45" s="60">
        <v>34</v>
      </c>
      <c r="W45" s="36">
        <v>34</v>
      </c>
      <c r="X45" s="36">
        <f t="shared" si="8"/>
        <v>0.28570000000000001</v>
      </c>
      <c r="Y45" s="37">
        <f t="shared" si="9"/>
        <v>3.8086388168432035</v>
      </c>
      <c r="Z45"/>
    </row>
    <row r="46" spans="2:33" ht="14.5" x14ac:dyDescent="0.35">
      <c r="B46" s="60">
        <v>35</v>
      </c>
      <c r="C46" s="36">
        <v>35</v>
      </c>
      <c r="D46" s="36">
        <f t="shared" si="0"/>
        <v>0.28570000000000001</v>
      </c>
      <c r="E46" s="37">
        <f t="shared" si="1"/>
        <v>4.2109806811601835</v>
      </c>
      <c r="F46"/>
      <c r="G46" s="43"/>
      <c r="H46" s="43"/>
      <c r="I46" s="43"/>
      <c r="J46" s="46"/>
      <c r="K46"/>
      <c r="L46" s="60">
        <v>35</v>
      </c>
      <c r="M46" s="36">
        <v>35</v>
      </c>
      <c r="N46" s="36">
        <f t="shared" si="4"/>
        <v>0.28570000000000001</v>
      </c>
      <c r="O46" s="37">
        <f t="shared" si="5"/>
        <v>4.2109806811601835</v>
      </c>
      <c r="P46"/>
      <c r="Q46" s="120">
        <v>35</v>
      </c>
      <c r="R46" s="121">
        <v>35</v>
      </c>
      <c r="S46" s="121">
        <f t="shared" si="6"/>
        <v>0.28570000000000001</v>
      </c>
      <c r="T46" s="186">
        <f t="shared" si="7"/>
        <v>4.2109806811601835</v>
      </c>
      <c r="U46"/>
      <c r="V46" s="120">
        <v>35</v>
      </c>
      <c r="W46" s="121">
        <v>35</v>
      </c>
      <c r="X46" s="121">
        <f t="shared" si="8"/>
        <v>0.28570000000000001</v>
      </c>
      <c r="Y46" s="186">
        <f t="shared" si="9"/>
        <v>3.9206576055738855</v>
      </c>
      <c r="Z46"/>
    </row>
    <row r="47" spans="2:33" ht="14.5" x14ac:dyDescent="0.35">
      <c r="B47" s="60">
        <v>36</v>
      </c>
      <c r="C47" s="36">
        <v>36</v>
      </c>
      <c r="D47" s="36">
        <f t="shared" si="0"/>
        <v>0.28570000000000001</v>
      </c>
      <c r="E47" s="37">
        <f t="shared" si="1"/>
        <v>4.3312944149076165</v>
      </c>
      <c r="F47"/>
      <c r="G47" s="43"/>
      <c r="H47" s="43"/>
      <c r="I47" s="43"/>
      <c r="J47" s="43"/>
      <c r="K47"/>
      <c r="L47" s="60">
        <v>36</v>
      </c>
      <c r="M47" s="36">
        <v>36</v>
      </c>
      <c r="N47" s="36">
        <f t="shared" si="4"/>
        <v>0.28570000000000001</v>
      </c>
      <c r="O47" s="37">
        <f t="shared" si="5"/>
        <v>4.3312944149076165</v>
      </c>
      <c r="P47"/>
      <c r="Q47" s="60">
        <v>36</v>
      </c>
      <c r="R47" s="36">
        <v>30</v>
      </c>
      <c r="S47" s="36">
        <f t="shared" si="6"/>
        <v>0.28570000000000001</v>
      </c>
      <c r="T47" s="37">
        <f t="shared" si="7"/>
        <v>3.6094120124230145</v>
      </c>
      <c r="U47" s="38"/>
      <c r="V47" s="60">
        <v>36</v>
      </c>
      <c r="W47" s="36">
        <v>28</v>
      </c>
      <c r="X47" s="36">
        <f t="shared" si="8"/>
        <v>0.28570000000000001</v>
      </c>
      <c r="Y47" s="37">
        <f t="shared" si="9"/>
        <v>3.1365260844591085</v>
      </c>
      <c r="Z47"/>
    </row>
    <row r="48" spans="2:33" ht="14.5" x14ac:dyDescent="0.35">
      <c r="B48" s="60">
        <v>37</v>
      </c>
      <c r="C48" s="36">
        <v>37</v>
      </c>
      <c r="D48" s="36">
        <f t="shared" si="0"/>
        <v>0.28570000000000001</v>
      </c>
      <c r="E48" s="37">
        <f t="shared" si="1"/>
        <v>4.4516081486550503</v>
      </c>
      <c r="F48"/>
      <c r="G48" s="43"/>
      <c r="H48" s="43"/>
      <c r="I48" s="43"/>
      <c r="J48" s="43"/>
      <c r="K48"/>
      <c r="L48" s="60">
        <v>37</v>
      </c>
      <c r="M48" s="36">
        <v>37</v>
      </c>
      <c r="N48" s="36">
        <f t="shared" si="4"/>
        <v>0.28570000000000001</v>
      </c>
      <c r="O48" s="37">
        <f t="shared" si="5"/>
        <v>4.4516081486550503</v>
      </c>
      <c r="P48"/>
      <c r="Q48" s="60">
        <v>37</v>
      </c>
      <c r="R48" s="36">
        <v>29</v>
      </c>
      <c r="S48" s="36">
        <f t="shared" si="6"/>
        <v>0.28570000000000001</v>
      </c>
      <c r="T48" s="37">
        <f t="shared" si="7"/>
        <v>3.4890982786755802</v>
      </c>
      <c r="U48" s="38"/>
      <c r="V48" s="60">
        <v>37</v>
      </c>
      <c r="W48" s="36">
        <v>11</v>
      </c>
      <c r="X48" s="36">
        <f t="shared" si="8"/>
        <v>0.28570000000000001</v>
      </c>
      <c r="Y48" s="37">
        <f t="shared" si="9"/>
        <v>1.2322066760375068</v>
      </c>
    </row>
    <row r="49" spans="2:26" ht="14.5" x14ac:dyDescent="0.35">
      <c r="B49" s="60">
        <v>38</v>
      </c>
      <c r="C49" s="36">
        <v>38</v>
      </c>
      <c r="D49" s="36">
        <f t="shared" si="0"/>
        <v>0.28570000000000001</v>
      </c>
      <c r="E49" s="37">
        <f t="shared" si="1"/>
        <v>4.571921882402485</v>
      </c>
      <c r="F49"/>
      <c r="G49" s="43"/>
      <c r="H49" s="43"/>
      <c r="I49" s="43"/>
      <c r="J49" s="43"/>
      <c r="K49"/>
      <c r="L49" s="60">
        <v>38</v>
      </c>
      <c r="M49" s="36">
        <v>38</v>
      </c>
      <c r="N49" s="36">
        <f t="shared" si="4"/>
        <v>0.28570000000000001</v>
      </c>
      <c r="O49" s="37">
        <f t="shared" si="5"/>
        <v>4.571921882402485</v>
      </c>
      <c r="P49"/>
      <c r="Q49" s="60">
        <v>38</v>
      </c>
      <c r="R49" s="36">
        <v>26</v>
      </c>
      <c r="S49" s="36">
        <f t="shared" si="6"/>
        <v>0.28570000000000001</v>
      </c>
      <c r="T49" s="37">
        <f t="shared" si="7"/>
        <v>3.1281570774332796</v>
      </c>
      <c r="U49" s="38"/>
      <c r="V49" s="60">
        <v>38</v>
      </c>
      <c r="W49" s="36">
        <v>11</v>
      </c>
      <c r="X49" s="36">
        <f t="shared" si="8"/>
        <v>0.28570000000000001</v>
      </c>
      <c r="Y49" s="37">
        <f t="shared" si="9"/>
        <v>1.2322066760375068</v>
      </c>
      <c r="Z49"/>
    </row>
    <row r="50" spans="2:26" ht="14.5" x14ac:dyDescent="0.35">
      <c r="B50" s="60">
        <v>39</v>
      </c>
      <c r="C50" s="36">
        <v>39</v>
      </c>
      <c r="D50" s="36">
        <f t="shared" si="0"/>
        <v>0.28570000000000001</v>
      </c>
      <c r="E50" s="37">
        <f t="shared" si="1"/>
        <v>4.6922356161499179</v>
      </c>
      <c r="F50"/>
      <c r="G50" s="43"/>
      <c r="H50" s="43"/>
      <c r="I50" s="43"/>
      <c r="J50" s="43"/>
      <c r="K50"/>
      <c r="L50" s="60">
        <v>39</v>
      </c>
      <c r="M50" s="36">
        <v>39</v>
      </c>
      <c r="N50" s="36">
        <f t="shared" si="4"/>
        <v>0.28570000000000001</v>
      </c>
      <c r="O50" s="37">
        <f t="shared" si="5"/>
        <v>4.6922356161499179</v>
      </c>
      <c r="P50"/>
      <c r="Q50" s="60">
        <v>39</v>
      </c>
      <c r="R50" s="36">
        <v>24</v>
      </c>
      <c r="S50" s="36">
        <f t="shared" si="6"/>
        <v>0.28570000000000001</v>
      </c>
      <c r="T50" s="37">
        <f t="shared" si="7"/>
        <v>2.8875296099384116</v>
      </c>
      <c r="U50" s="38"/>
      <c r="V50" s="60">
        <v>39</v>
      </c>
      <c r="W50" s="36">
        <v>11</v>
      </c>
      <c r="X50" s="36">
        <f t="shared" si="8"/>
        <v>0.28570000000000001</v>
      </c>
      <c r="Y50" s="37">
        <f t="shared" si="9"/>
        <v>1.2322066760375068</v>
      </c>
      <c r="Z50"/>
    </row>
    <row r="51" spans="2:26" ht="15" thickBot="1" x14ac:dyDescent="0.4">
      <c r="B51" s="60">
        <v>40</v>
      </c>
      <c r="C51" s="36">
        <v>40</v>
      </c>
      <c r="D51" s="36">
        <f t="shared" si="0"/>
        <v>0.28570000000000001</v>
      </c>
      <c r="E51" s="37">
        <f t="shared" si="1"/>
        <v>4.8125493498973526</v>
      </c>
      <c r="F51"/>
      <c r="G51" s="43"/>
      <c r="H51" s="43"/>
      <c r="I51" s="43"/>
      <c r="J51" s="43"/>
      <c r="K51"/>
      <c r="L51" s="60">
        <v>40</v>
      </c>
      <c r="M51" s="36">
        <v>40</v>
      </c>
      <c r="N51" s="36">
        <f t="shared" si="4"/>
        <v>0.28570000000000001</v>
      </c>
      <c r="O51" s="37">
        <f t="shared" si="5"/>
        <v>4.8125493498973526</v>
      </c>
      <c r="P51"/>
      <c r="Q51" s="82">
        <v>40</v>
      </c>
      <c r="R51" s="122">
        <v>24</v>
      </c>
      <c r="S51" s="122">
        <f t="shared" si="6"/>
        <v>0.28570000000000001</v>
      </c>
      <c r="T51" s="123">
        <f t="shared" si="7"/>
        <v>2.8875296099384116</v>
      </c>
      <c r="U51"/>
      <c r="V51" s="82"/>
      <c r="W51" s="122"/>
      <c r="X51" s="122"/>
      <c r="Y51" s="123"/>
      <c r="Z51"/>
    </row>
    <row r="52" spans="2:26" ht="14.5" x14ac:dyDescent="0.35">
      <c r="B52" s="60">
        <v>41</v>
      </c>
      <c r="C52" s="36">
        <v>41</v>
      </c>
      <c r="D52" s="36">
        <f t="shared" si="0"/>
        <v>0.28570000000000001</v>
      </c>
      <c r="E52" s="37">
        <f t="shared" si="1"/>
        <v>4.9328630836447864</v>
      </c>
      <c r="F52"/>
      <c r="G52" s="43"/>
      <c r="H52" s="43"/>
      <c r="I52" s="43"/>
      <c r="J52" s="43"/>
      <c r="K52"/>
      <c r="L52" s="60">
        <v>41</v>
      </c>
      <c r="M52" s="36">
        <v>41</v>
      </c>
      <c r="N52" s="36">
        <f t="shared" si="4"/>
        <v>0.28570000000000001</v>
      </c>
      <c r="O52" s="37">
        <f t="shared" si="5"/>
        <v>4.9328630836447864</v>
      </c>
      <c r="P52"/>
      <c r="Q52" s="43"/>
      <c r="R52" s="43"/>
      <c r="S52" s="43"/>
      <c r="T52" s="43"/>
      <c r="U52"/>
      <c r="V52" s="43"/>
      <c r="W52" s="43"/>
      <c r="X52" s="43"/>
      <c r="Y52" s="43"/>
      <c r="Z52"/>
    </row>
    <row r="53" spans="2:26" ht="14.5" x14ac:dyDescent="0.35">
      <c r="B53" s="60">
        <v>42</v>
      </c>
      <c r="C53" s="36">
        <v>42</v>
      </c>
      <c r="D53" s="36">
        <f t="shared" si="0"/>
        <v>0.28570000000000001</v>
      </c>
      <c r="E53" s="37">
        <f t="shared" si="1"/>
        <v>5.0531768173922202</v>
      </c>
      <c r="F53"/>
      <c r="G53" s="43"/>
      <c r="H53" s="43"/>
      <c r="I53" s="43"/>
      <c r="J53" s="43"/>
      <c r="K53"/>
      <c r="L53" s="60">
        <v>42</v>
      </c>
      <c r="M53" s="36">
        <v>42</v>
      </c>
      <c r="N53" s="36">
        <f t="shared" si="4"/>
        <v>0.28570000000000001</v>
      </c>
      <c r="O53" s="37">
        <f t="shared" si="5"/>
        <v>5.0531768173922202</v>
      </c>
      <c r="P53"/>
      <c r="Q53" s="43"/>
      <c r="R53" s="43"/>
      <c r="S53" s="43"/>
      <c r="T53" s="43"/>
      <c r="U53"/>
      <c r="V53" s="43"/>
      <c r="W53" s="43"/>
      <c r="X53" s="43"/>
      <c r="Y53" s="43"/>
      <c r="Z53"/>
    </row>
    <row r="54" spans="2:26" ht="14.5" x14ac:dyDescent="0.35">
      <c r="B54" s="60">
        <v>43</v>
      </c>
      <c r="C54" s="36">
        <v>43</v>
      </c>
      <c r="D54" s="36">
        <f t="shared" si="0"/>
        <v>0.28570000000000001</v>
      </c>
      <c r="E54" s="37">
        <f t="shared" si="1"/>
        <v>5.1734905511396532</v>
      </c>
      <c r="F54"/>
      <c r="G54" s="43"/>
      <c r="H54" s="43"/>
      <c r="I54" s="43"/>
      <c r="J54" s="43"/>
      <c r="K54"/>
      <c r="L54" s="60">
        <v>43</v>
      </c>
      <c r="M54" s="36">
        <v>43</v>
      </c>
      <c r="N54" s="36">
        <f t="shared" si="4"/>
        <v>0.28570000000000001</v>
      </c>
      <c r="O54" s="37">
        <f t="shared" si="5"/>
        <v>5.1734905511396532</v>
      </c>
      <c r="P54"/>
      <c r="Q54" s="43"/>
      <c r="R54" s="43"/>
      <c r="S54" s="43"/>
      <c r="T54" s="43"/>
      <c r="U54"/>
      <c r="V54" s="43"/>
      <c r="W54" s="43"/>
      <c r="X54" s="43"/>
      <c r="Y54" s="43"/>
      <c r="Z54"/>
    </row>
    <row r="55" spans="2:26" ht="14.5" x14ac:dyDescent="0.35">
      <c r="B55" s="60">
        <v>44</v>
      </c>
      <c r="C55" s="36">
        <v>44</v>
      </c>
      <c r="D55" s="36">
        <f t="shared" si="0"/>
        <v>0.28570000000000001</v>
      </c>
      <c r="E55" s="37">
        <f t="shared" si="1"/>
        <v>5.2938042848870879</v>
      </c>
      <c r="F55"/>
      <c r="G55" s="43"/>
      <c r="H55" s="43"/>
      <c r="I55" s="43"/>
      <c r="J55" s="43"/>
      <c r="K55"/>
      <c r="L55" s="60">
        <v>44</v>
      </c>
      <c r="M55" s="36">
        <v>44</v>
      </c>
      <c r="N55" s="36">
        <f t="shared" si="4"/>
        <v>0.28570000000000001</v>
      </c>
      <c r="O55" s="37">
        <f t="shared" si="5"/>
        <v>5.2938042848870879</v>
      </c>
      <c r="P55"/>
      <c r="Q55" s="43"/>
      <c r="R55" s="43"/>
      <c r="S55" s="43"/>
      <c r="T55" s="43"/>
      <c r="U55"/>
      <c r="V55" s="43"/>
      <c r="W55" s="43"/>
      <c r="X55" s="43"/>
      <c r="Y55" s="43"/>
      <c r="Z55"/>
    </row>
    <row r="56" spans="2:26" ht="14.5" x14ac:dyDescent="0.35">
      <c r="B56" s="60">
        <v>45</v>
      </c>
      <c r="C56" s="36">
        <v>45</v>
      </c>
      <c r="D56" s="36">
        <f t="shared" si="0"/>
        <v>0.28570000000000001</v>
      </c>
      <c r="E56" s="37">
        <f t="shared" si="1"/>
        <v>5.4141180186345208</v>
      </c>
      <c r="F56"/>
      <c r="G56"/>
      <c r="H56"/>
      <c r="I56"/>
      <c r="J56"/>
      <c r="K56"/>
      <c r="L56" s="60">
        <v>45</v>
      </c>
      <c r="M56" s="36">
        <v>45</v>
      </c>
      <c r="N56" s="36">
        <f t="shared" si="4"/>
        <v>0.28570000000000001</v>
      </c>
      <c r="O56" s="37">
        <f t="shared" si="5"/>
        <v>5.4141180186345208</v>
      </c>
      <c r="P56"/>
      <c r="Q56"/>
      <c r="R56"/>
      <c r="S56"/>
      <c r="T56"/>
      <c r="U56"/>
      <c r="V56"/>
      <c r="W56"/>
      <c r="X56"/>
      <c r="Y56"/>
      <c r="Z56"/>
    </row>
    <row r="57" spans="2:26" ht="14.5" x14ac:dyDescent="0.35">
      <c r="B57" s="60">
        <v>46</v>
      </c>
      <c r="C57" s="36">
        <v>46</v>
      </c>
      <c r="D57" s="36">
        <f t="shared" si="0"/>
        <v>0.28570000000000001</v>
      </c>
      <c r="E57" s="37">
        <f t="shared" si="1"/>
        <v>5.5344317523819555</v>
      </c>
      <c r="F57"/>
      <c r="G57"/>
      <c r="H57"/>
      <c r="I57"/>
      <c r="J57"/>
      <c r="K57"/>
      <c r="L57" s="60">
        <v>46</v>
      </c>
      <c r="M57" s="36">
        <v>46</v>
      </c>
      <c r="N57" s="36">
        <f t="shared" si="4"/>
        <v>0.28570000000000001</v>
      </c>
      <c r="O57" s="37">
        <f t="shared" si="5"/>
        <v>5.5344317523819555</v>
      </c>
      <c r="P57"/>
      <c r="Q57"/>
      <c r="R57"/>
      <c r="T57"/>
      <c r="U57"/>
      <c r="V57"/>
      <c r="W57"/>
      <c r="X57"/>
      <c r="Y57"/>
      <c r="Z57"/>
    </row>
    <row r="58" spans="2:26" ht="14.5" x14ac:dyDescent="0.35">
      <c r="B58" s="60">
        <v>47</v>
      </c>
      <c r="C58" s="36">
        <v>47</v>
      </c>
      <c r="D58" s="36">
        <f t="shared" si="0"/>
        <v>0.28570000000000001</v>
      </c>
      <c r="E58" s="37">
        <f t="shared" si="1"/>
        <v>5.6547454861293884</v>
      </c>
      <c r="F58"/>
      <c r="G58"/>
      <c r="H58"/>
      <c r="I58"/>
      <c r="J58"/>
      <c r="K58"/>
      <c r="L58" s="60">
        <v>47</v>
      </c>
      <c r="M58" s="36">
        <v>47</v>
      </c>
      <c r="N58" s="36">
        <f t="shared" si="4"/>
        <v>0.28570000000000001</v>
      </c>
      <c r="O58" s="37">
        <f t="shared" si="5"/>
        <v>5.6547454861293884</v>
      </c>
      <c r="P58"/>
      <c r="Q58"/>
      <c r="R58"/>
      <c r="T58"/>
      <c r="U58"/>
      <c r="V58"/>
      <c r="W58"/>
      <c r="X58"/>
      <c r="Y58"/>
      <c r="Z58"/>
    </row>
    <row r="59" spans="2:26" ht="14.5" x14ac:dyDescent="0.35">
      <c r="B59" s="60">
        <v>48</v>
      </c>
      <c r="C59" s="36">
        <v>48</v>
      </c>
      <c r="D59" s="36">
        <f t="shared" si="0"/>
        <v>0.28570000000000001</v>
      </c>
      <c r="E59" s="37">
        <f t="shared" si="1"/>
        <v>5.7750592198768231</v>
      </c>
      <c r="F59"/>
      <c r="G59"/>
      <c r="H59"/>
      <c r="I59"/>
      <c r="J59"/>
      <c r="K59"/>
      <c r="L59" s="60">
        <v>48</v>
      </c>
      <c r="M59" s="36">
        <v>48</v>
      </c>
      <c r="N59" s="36">
        <f t="shared" si="4"/>
        <v>0.28570000000000001</v>
      </c>
      <c r="O59" s="37">
        <f t="shared" si="5"/>
        <v>5.7750592198768231</v>
      </c>
      <c r="P59"/>
      <c r="Q59"/>
      <c r="R59"/>
      <c r="T59"/>
      <c r="U59"/>
      <c r="V59"/>
      <c r="W59"/>
      <c r="X59"/>
      <c r="Y59"/>
      <c r="Z59"/>
    </row>
    <row r="60" spans="2:26" ht="14.5" x14ac:dyDescent="0.35">
      <c r="B60" s="60">
        <v>49</v>
      </c>
      <c r="C60" s="36">
        <v>49</v>
      </c>
      <c r="D60" s="36">
        <f t="shared" si="0"/>
        <v>0.28570000000000001</v>
      </c>
      <c r="E60" s="37">
        <f t="shared" si="1"/>
        <v>5.895372953624257</v>
      </c>
      <c r="F60"/>
      <c r="G60"/>
      <c r="H60"/>
      <c r="I60"/>
      <c r="J60"/>
      <c r="K60"/>
      <c r="L60" s="120">
        <v>49</v>
      </c>
      <c r="M60" s="121">
        <v>49</v>
      </c>
      <c r="N60" s="121">
        <f t="shared" si="4"/>
        <v>0.28570000000000001</v>
      </c>
      <c r="O60" s="186">
        <f t="shared" si="5"/>
        <v>5.895372953624257</v>
      </c>
      <c r="P60"/>
      <c r="Q60"/>
      <c r="R60"/>
      <c r="T60"/>
      <c r="U60"/>
      <c r="V60"/>
      <c r="W60"/>
      <c r="X60"/>
      <c r="Y60"/>
      <c r="Z60"/>
    </row>
    <row r="61" spans="2:26" ht="14.5" x14ac:dyDescent="0.35">
      <c r="B61" s="60">
        <v>50</v>
      </c>
      <c r="C61" s="36">
        <v>50</v>
      </c>
      <c r="D61" s="36">
        <f t="shared" si="0"/>
        <v>0.28570000000000001</v>
      </c>
      <c r="E61" s="37">
        <f t="shared" si="1"/>
        <v>6.0156866873716908</v>
      </c>
      <c r="F61"/>
      <c r="G61"/>
      <c r="H61"/>
      <c r="I61"/>
      <c r="J61"/>
      <c r="K61"/>
      <c r="L61" s="60">
        <v>50</v>
      </c>
      <c r="M61" s="36">
        <v>8</v>
      </c>
      <c r="N61" s="36">
        <f t="shared" si="4"/>
        <v>0.28570000000000001</v>
      </c>
      <c r="O61" s="37">
        <f t="shared" si="5"/>
        <v>0.96250986997947041</v>
      </c>
      <c r="P61"/>
      <c r="Q61"/>
      <c r="R61"/>
      <c r="T61"/>
      <c r="U61"/>
      <c r="V61"/>
      <c r="W61"/>
      <c r="X61"/>
      <c r="Y61"/>
      <c r="Z61"/>
    </row>
    <row r="62" spans="2:26" ht="14.5" x14ac:dyDescent="0.35">
      <c r="B62" s="60">
        <v>51</v>
      </c>
      <c r="C62" s="36">
        <v>51</v>
      </c>
      <c r="D62" s="36">
        <f t="shared" si="0"/>
        <v>0.28570000000000001</v>
      </c>
      <c r="E62" s="37">
        <f t="shared" si="1"/>
        <v>6.1360004211191246</v>
      </c>
      <c r="F62"/>
      <c r="G62"/>
      <c r="H62"/>
      <c r="I62"/>
      <c r="J62"/>
      <c r="K62"/>
      <c r="L62" s="60">
        <v>51</v>
      </c>
      <c r="M62" s="36">
        <v>8</v>
      </c>
      <c r="N62" s="36">
        <f t="shared" si="4"/>
        <v>0.28570000000000001</v>
      </c>
      <c r="O62" s="37">
        <f t="shared" si="5"/>
        <v>0.96250986997947041</v>
      </c>
      <c r="P62"/>
      <c r="Q62"/>
      <c r="R62"/>
      <c r="S62"/>
      <c r="T62"/>
      <c r="U62"/>
      <c r="V62"/>
      <c r="W62"/>
      <c r="X62"/>
      <c r="Y62"/>
      <c r="Z62"/>
    </row>
    <row r="63" spans="2:26" ht="15" thickBot="1" x14ac:dyDescent="0.4">
      <c r="B63" s="60">
        <v>52</v>
      </c>
      <c r="C63" s="36">
        <v>52</v>
      </c>
      <c r="D63" s="36">
        <f t="shared" si="0"/>
        <v>0.28570000000000001</v>
      </c>
      <c r="E63" s="37">
        <f t="shared" si="1"/>
        <v>6.2563141548665593</v>
      </c>
      <c r="F63"/>
      <c r="G63" s="196"/>
      <c r="H63" s="196"/>
      <c r="I63"/>
      <c r="J63"/>
      <c r="K63"/>
      <c r="L63" s="82">
        <v>52</v>
      </c>
      <c r="M63" s="122">
        <v>8</v>
      </c>
      <c r="N63" s="36">
        <f t="shared" si="4"/>
        <v>0.28570000000000001</v>
      </c>
      <c r="O63" s="176">
        <f t="shared" si="5"/>
        <v>0.96250986997947041</v>
      </c>
      <c r="P63"/>
      <c r="Q63"/>
      <c r="R63"/>
      <c r="S63"/>
      <c r="T63"/>
      <c r="U63"/>
      <c r="V63"/>
      <c r="W63"/>
      <c r="X63"/>
      <c r="Y63"/>
      <c r="Z63"/>
    </row>
    <row r="64" spans="2:26" ht="14.5" x14ac:dyDescent="0.35">
      <c r="B64" s="60">
        <v>53</v>
      </c>
      <c r="C64" s="36">
        <v>53</v>
      </c>
      <c r="D64" s="36">
        <f t="shared" si="0"/>
        <v>0.28570000000000001</v>
      </c>
      <c r="E64" s="37">
        <f t="shared" si="1"/>
        <v>6.3766278886139913</v>
      </c>
      <c r="F64"/>
      <c r="G64" s="194"/>
      <c r="H64" s="197"/>
      <c r="I64"/>
      <c r="J64"/>
      <c r="K64"/>
      <c r="L64" s="43"/>
      <c r="M64" s="43"/>
      <c r="N64" s="43"/>
      <c r="O64" s="41"/>
      <c r="P64" s="43"/>
      <c r="Q64"/>
      <c r="R64"/>
      <c r="S64"/>
      <c r="T64"/>
      <c r="U64"/>
      <c r="V64"/>
      <c r="W64"/>
      <c r="X64"/>
      <c r="Y64"/>
      <c r="Z64"/>
    </row>
    <row r="65" spans="2:26" ht="14.5" x14ac:dyDescent="0.35">
      <c r="B65" s="60">
        <v>54</v>
      </c>
      <c r="C65" s="36">
        <v>54</v>
      </c>
      <c r="D65" s="36">
        <f t="shared" si="0"/>
        <v>0.28570000000000001</v>
      </c>
      <c r="E65" s="37">
        <f t="shared" si="1"/>
        <v>6.4969416223614251</v>
      </c>
      <c r="F65"/>
      <c r="G65" s="194"/>
      <c r="H65" s="197"/>
      <c r="I65"/>
      <c r="J65"/>
      <c r="K65"/>
      <c r="L65" s="43"/>
      <c r="M65" s="43"/>
      <c r="N65" s="43"/>
      <c r="O65" s="41"/>
      <c r="P65" s="43"/>
      <c r="Q65"/>
      <c r="R65"/>
      <c r="S65"/>
      <c r="T65"/>
      <c r="U65"/>
      <c r="V65"/>
      <c r="W65"/>
      <c r="X65"/>
      <c r="Y65"/>
      <c r="Z65"/>
    </row>
    <row r="66" spans="2:26" ht="14.5" x14ac:dyDescent="0.35">
      <c r="B66" s="60">
        <v>55</v>
      </c>
      <c r="C66" s="36">
        <v>55</v>
      </c>
      <c r="D66" s="36">
        <f t="shared" si="0"/>
        <v>0.28570000000000001</v>
      </c>
      <c r="E66" s="37">
        <f t="shared" si="1"/>
        <v>6.6172553561088598</v>
      </c>
      <c r="F66"/>
      <c r="G66" s="194"/>
      <c r="H66" s="197"/>
      <c r="I66"/>
      <c r="J66"/>
      <c r="K66"/>
      <c r="L66" s="43"/>
      <c r="M66" s="43"/>
      <c r="N66" s="43"/>
      <c r="O66" s="41"/>
      <c r="P66" s="43"/>
      <c r="Q66"/>
      <c r="R66"/>
      <c r="S66"/>
      <c r="T66"/>
      <c r="U66"/>
      <c r="V66"/>
      <c r="W66"/>
      <c r="X66"/>
      <c r="Y66"/>
      <c r="Z66"/>
    </row>
    <row r="67" spans="2:26" ht="14.5" x14ac:dyDescent="0.35">
      <c r="B67" s="60">
        <v>56</v>
      </c>
      <c r="C67" s="36">
        <v>56</v>
      </c>
      <c r="D67" s="36">
        <f t="shared" si="0"/>
        <v>0.28570000000000001</v>
      </c>
      <c r="E67" s="37">
        <f t="shared" si="1"/>
        <v>6.7375690898562928</v>
      </c>
      <c r="F67"/>
      <c r="G67" s="194"/>
      <c r="H67" s="197"/>
      <c r="I67"/>
      <c r="J67"/>
      <c r="K67"/>
      <c r="L67" s="43"/>
      <c r="M67" s="43"/>
      <c r="N67" s="43"/>
      <c r="O67" s="41"/>
      <c r="P67" s="43"/>
      <c r="Q67"/>
      <c r="R67"/>
      <c r="S67"/>
      <c r="T67"/>
      <c r="U67"/>
      <c r="V67"/>
      <c r="W67"/>
      <c r="X67"/>
      <c r="Y67"/>
      <c r="Z67"/>
    </row>
    <row r="68" spans="2:26" ht="14.5" x14ac:dyDescent="0.35">
      <c r="B68" s="60">
        <v>57</v>
      </c>
      <c r="C68" s="36">
        <v>57</v>
      </c>
      <c r="D68" s="36">
        <f t="shared" si="0"/>
        <v>0.28570000000000001</v>
      </c>
      <c r="E68" s="37">
        <f t="shared" si="1"/>
        <v>6.8578828236037275</v>
      </c>
      <c r="F68"/>
      <c r="G68" s="194"/>
      <c r="H68" s="197"/>
      <c r="I68"/>
      <c r="J68"/>
      <c r="K68"/>
      <c r="L68" s="43"/>
      <c r="M68" s="43"/>
      <c r="N68" s="43"/>
      <c r="O68" s="41"/>
      <c r="P68" s="43"/>
      <c r="Q68"/>
      <c r="R68"/>
      <c r="S68"/>
      <c r="T68"/>
      <c r="U68"/>
      <c r="V68"/>
      <c r="W68"/>
      <c r="X68"/>
      <c r="Y68"/>
      <c r="Z68"/>
    </row>
    <row r="69" spans="2:26" ht="14.5" x14ac:dyDescent="0.35">
      <c r="B69" s="60">
        <v>58</v>
      </c>
      <c r="C69" s="36">
        <v>58</v>
      </c>
      <c r="D69" s="36">
        <f t="shared" si="0"/>
        <v>0.28570000000000001</v>
      </c>
      <c r="E69" s="37">
        <f t="shared" si="1"/>
        <v>6.9781965573511604</v>
      </c>
      <c r="F69"/>
      <c r="G69" s="194"/>
      <c r="H69" s="197"/>
      <c r="I69"/>
      <c r="J69"/>
      <c r="K69"/>
      <c r="L69" s="43"/>
      <c r="M69" s="43"/>
      <c r="N69" s="43"/>
      <c r="O69" s="41"/>
      <c r="P69" s="43"/>
      <c r="Q69"/>
      <c r="R69"/>
      <c r="S69"/>
      <c r="T69"/>
      <c r="U69"/>
      <c r="V69"/>
      <c r="W69"/>
      <c r="X69"/>
      <c r="Y69"/>
      <c r="Z69"/>
    </row>
    <row r="70" spans="2:26" ht="14.5" x14ac:dyDescent="0.35">
      <c r="B70" s="60">
        <v>59</v>
      </c>
      <c r="C70" s="36">
        <v>59</v>
      </c>
      <c r="D70" s="36">
        <f t="shared" si="0"/>
        <v>0.28570000000000001</v>
      </c>
      <c r="E70" s="37">
        <f t="shared" si="1"/>
        <v>7.0985102910985951</v>
      </c>
      <c r="F70"/>
      <c r="G70" s="194"/>
      <c r="H70" s="197"/>
      <c r="I70"/>
      <c r="J70"/>
      <c r="K70"/>
      <c r="L70" s="43"/>
      <c r="M70" s="43"/>
      <c r="N70" s="43"/>
      <c r="O70" s="41"/>
      <c r="P70" s="43"/>
      <c r="Q70"/>
      <c r="R70"/>
      <c r="S70"/>
      <c r="T70"/>
      <c r="U70"/>
      <c r="V70"/>
      <c r="W70"/>
      <c r="X70"/>
      <c r="Y70"/>
      <c r="Z70"/>
    </row>
    <row r="71" spans="2:26" ht="14.5" x14ac:dyDescent="0.35">
      <c r="B71" s="60">
        <v>60</v>
      </c>
      <c r="C71" s="36">
        <v>60</v>
      </c>
      <c r="D71" s="36">
        <f t="shared" si="0"/>
        <v>0.28570000000000001</v>
      </c>
      <c r="E71" s="37">
        <f t="shared" si="1"/>
        <v>7.2188240248460289</v>
      </c>
      <c r="F71"/>
      <c r="G71" s="194"/>
      <c r="H71" s="197"/>
      <c r="I71"/>
      <c r="J71"/>
      <c r="K71"/>
      <c r="L71" s="43"/>
      <c r="M71" s="43"/>
      <c r="N71" s="43"/>
      <c r="O71" s="41"/>
      <c r="P71" s="43"/>
      <c r="Q71"/>
      <c r="R71"/>
      <c r="S71"/>
      <c r="T71"/>
      <c r="U71"/>
      <c r="V71"/>
      <c r="W71"/>
      <c r="X71"/>
      <c r="Y71"/>
      <c r="Z71"/>
    </row>
    <row r="72" spans="2:26" ht="14.5" x14ac:dyDescent="0.35">
      <c r="B72" s="60">
        <v>61</v>
      </c>
      <c r="C72" s="36">
        <v>61</v>
      </c>
      <c r="D72" s="36">
        <f t="shared" si="0"/>
        <v>0.28570000000000001</v>
      </c>
      <c r="E72" s="37">
        <f t="shared" si="1"/>
        <v>7.3391377585934627</v>
      </c>
      <c r="F72"/>
      <c r="G72" s="194"/>
      <c r="H72" s="197"/>
      <c r="I72"/>
      <c r="J72"/>
      <c r="K72"/>
      <c r="L72" s="43"/>
      <c r="M72" s="43"/>
      <c r="N72" s="43"/>
      <c r="O72" s="41"/>
      <c r="P72" s="43"/>
      <c r="Q72"/>
      <c r="R72"/>
      <c r="S72"/>
      <c r="T72"/>
      <c r="U72"/>
      <c r="V72"/>
      <c r="W72"/>
      <c r="X72"/>
      <c r="Y72"/>
      <c r="Z72"/>
    </row>
    <row r="73" spans="2:26" ht="14.5" x14ac:dyDescent="0.35">
      <c r="B73" s="60">
        <v>62</v>
      </c>
      <c r="C73" s="36">
        <v>62</v>
      </c>
      <c r="D73" s="36">
        <f t="shared" si="0"/>
        <v>0.28570000000000001</v>
      </c>
      <c r="E73" s="37">
        <f t="shared" si="1"/>
        <v>7.4594514923408957</v>
      </c>
      <c r="F73"/>
      <c r="G73" s="194"/>
      <c r="H73" s="197"/>
      <c r="I73"/>
      <c r="J73"/>
      <c r="K73"/>
      <c r="L73" s="43"/>
      <c r="M73" s="43"/>
      <c r="N73" s="43"/>
      <c r="O73" s="41"/>
      <c r="P73" s="43"/>
      <c r="Q73"/>
      <c r="R73"/>
      <c r="S73"/>
      <c r="T73"/>
      <c r="U73"/>
      <c r="V73"/>
      <c r="W73"/>
      <c r="X73"/>
      <c r="Y73"/>
      <c r="Z73"/>
    </row>
    <row r="74" spans="2:26" ht="14.5" x14ac:dyDescent="0.35">
      <c r="B74" s="60">
        <v>63</v>
      </c>
      <c r="C74" s="36">
        <v>63</v>
      </c>
      <c r="D74" s="36">
        <f t="shared" si="0"/>
        <v>0.28570000000000001</v>
      </c>
      <c r="E74" s="37">
        <f t="shared" si="1"/>
        <v>7.5797652260883304</v>
      </c>
      <c r="F74"/>
      <c r="G74"/>
      <c r="H74"/>
      <c r="I74"/>
      <c r="J74"/>
      <c r="K74"/>
      <c r="L74" s="43"/>
      <c r="M74" s="43"/>
      <c r="N74" s="43"/>
      <c r="O74" s="41"/>
      <c r="P74" s="43"/>
      <c r="Q74"/>
      <c r="R74"/>
      <c r="S74"/>
      <c r="T74"/>
      <c r="U74"/>
      <c r="V74"/>
      <c r="W74"/>
      <c r="X74"/>
      <c r="Y74"/>
      <c r="Z74"/>
    </row>
    <row r="75" spans="2:26" ht="14.5" x14ac:dyDescent="0.35">
      <c r="B75" s="60">
        <v>64</v>
      </c>
      <c r="C75" s="36">
        <v>64</v>
      </c>
      <c r="D75" s="36">
        <f t="shared" si="0"/>
        <v>0.28570000000000001</v>
      </c>
      <c r="E75" s="37">
        <f t="shared" si="1"/>
        <v>7.7000789598357633</v>
      </c>
      <c r="F75"/>
      <c r="G75"/>
      <c r="H75"/>
      <c r="I75"/>
      <c r="J75"/>
      <c r="K75"/>
      <c r="L75" s="43"/>
      <c r="M75" s="43"/>
      <c r="N75" s="43"/>
      <c r="O75" s="41"/>
      <c r="P75" s="43"/>
      <c r="Q75"/>
      <c r="R75"/>
      <c r="S75"/>
      <c r="T75"/>
      <c r="U75"/>
      <c r="V75"/>
      <c r="W75"/>
      <c r="X75"/>
      <c r="Y75"/>
      <c r="Z75"/>
    </row>
    <row r="76" spans="2:26" ht="14.5" x14ac:dyDescent="0.35">
      <c r="B76" s="60">
        <v>65</v>
      </c>
      <c r="C76" s="121">
        <v>65</v>
      </c>
      <c r="D76" s="36">
        <f t="shared" si="0"/>
        <v>0.28570000000000001</v>
      </c>
      <c r="E76" s="186">
        <f t="shared" si="1"/>
        <v>7.820392693583198</v>
      </c>
      <c r="F76"/>
      <c r="G76"/>
      <c r="H76"/>
      <c r="I76"/>
      <c r="J76"/>
      <c r="K76"/>
      <c r="L76" s="43"/>
      <c r="M76" s="43"/>
      <c r="N76" s="43"/>
      <c r="O76" s="41"/>
      <c r="P76" s="43"/>
      <c r="Q76"/>
      <c r="R76"/>
      <c r="S76"/>
      <c r="T76"/>
      <c r="U76"/>
      <c r="V76"/>
      <c r="W76"/>
      <c r="X76"/>
      <c r="Y76"/>
      <c r="Z76"/>
    </row>
    <row r="77" spans="2:26" x14ac:dyDescent="0.35">
      <c r="B77" s="60">
        <v>66</v>
      </c>
      <c r="C77" s="36">
        <v>55</v>
      </c>
      <c r="D77" s="36">
        <f t="shared" ref="D77:D81" si="10">$N$4</f>
        <v>0.28570000000000001</v>
      </c>
      <c r="E77" s="37">
        <f t="shared" ref="E77:E81" si="11">((C77/$E$6)*1000)*$N$4</f>
        <v>6.6172553561088598</v>
      </c>
    </row>
    <row r="78" spans="2:26" x14ac:dyDescent="0.35">
      <c r="B78" s="60">
        <v>67</v>
      </c>
      <c r="C78" s="36">
        <v>54</v>
      </c>
      <c r="D78" s="36">
        <f t="shared" si="10"/>
        <v>0.28570000000000001</v>
      </c>
      <c r="E78" s="37">
        <f t="shared" si="11"/>
        <v>6.4969416223614251</v>
      </c>
    </row>
    <row r="79" spans="2:26" x14ac:dyDescent="0.35">
      <c r="B79" s="60">
        <v>68</v>
      </c>
      <c r="C79" s="36">
        <v>12</v>
      </c>
      <c r="D79" s="36">
        <f t="shared" si="10"/>
        <v>0.28570000000000001</v>
      </c>
      <c r="E79" s="37">
        <f t="shared" si="11"/>
        <v>1.4437648049692058</v>
      </c>
    </row>
    <row r="80" spans="2:26" x14ac:dyDescent="0.35">
      <c r="B80" s="60">
        <v>69</v>
      </c>
      <c r="C80" s="36">
        <v>12</v>
      </c>
      <c r="D80" s="36">
        <f t="shared" si="10"/>
        <v>0.28570000000000001</v>
      </c>
      <c r="E80" s="37">
        <f t="shared" si="11"/>
        <v>1.4437648049692058</v>
      </c>
    </row>
    <row r="81" spans="2:25" x14ac:dyDescent="0.35">
      <c r="B81" s="124">
        <v>70</v>
      </c>
      <c r="C81" s="39">
        <v>12</v>
      </c>
      <c r="D81" s="36">
        <f t="shared" si="10"/>
        <v>0.28570000000000001</v>
      </c>
      <c r="E81" s="198">
        <f t="shared" si="11"/>
        <v>1.4437648049692058</v>
      </c>
    </row>
    <row r="82" spans="2:25" x14ac:dyDescent="0.35">
      <c r="B82" s="125"/>
      <c r="C82" s="125"/>
      <c r="D82" s="125"/>
      <c r="E82" s="46"/>
    </row>
    <row r="83" spans="2:25" ht="14" customHeight="1" x14ac:dyDescent="0.35"/>
    <row r="84" spans="2:25" x14ac:dyDescent="0.35">
      <c r="B84" s="30" t="s">
        <v>39</v>
      </c>
      <c r="C84" s="31">
        <v>135</v>
      </c>
      <c r="D84" s="30" t="s">
        <v>5</v>
      </c>
      <c r="E84" s="32">
        <f>3.14*((C85/2)^2)</f>
        <v>2374.625</v>
      </c>
      <c r="G84" s="30" t="s">
        <v>39</v>
      </c>
      <c r="H84" s="31">
        <v>130</v>
      </c>
      <c r="I84" s="30" t="s">
        <v>5</v>
      </c>
      <c r="J84" s="32">
        <f>3.14*((H85/2)^2)</f>
        <v>2289.06</v>
      </c>
      <c r="L84" s="30" t="s">
        <v>39</v>
      </c>
      <c r="M84" s="31">
        <v>135</v>
      </c>
      <c r="N84" s="30" t="s">
        <v>5</v>
      </c>
      <c r="O84" s="32">
        <f>3.14*((M85/2)^2)</f>
        <v>2289.06</v>
      </c>
      <c r="Q84" s="30" t="s">
        <v>39</v>
      </c>
      <c r="R84" s="31">
        <v>134</v>
      </c>
      <c r="S84" s="30" t="s">
        <v>5</v>
      </c>
      <c r="T84" s="32">
        <f>3.14*((R85/2)^2)</f>
        <v>2122.64</v>
      </c>
      <c r="V84" s="30" t="s">
        <v>39</v>
      </c>
      <c r="W84" s="31">
        <v>130</v>
      </c>
      <c r="X84" s="30" t="s">
        <v>5</v>
      </c>
      <c r="Y84" s="32">
        <f>3.14*((W85/2)^2)</f>
        <v>2374.625</v>
      </c>
    </row>
    <row r="85" spans="2:25" x14ac:dyDescent="0.35">
      <c r="B85" s="30" t="s">
        <v>19</v>
      </c>
      <c r="C85" s="31">
        <v>55</v>
      </c>
      <c r="D85" s="30" t="s">
        <v>40</v>
      </c>
      <c r="E85" s="32">
        <f>C85^2*C84</f>
        <v>408375</v>
      </c>
      <c r="G85" s="30" t="s">
        <v>19</v>
      </c>
      <c r="H85" s="31">
        <v>54</v>
      </c>
      <c r="I85" s="30" t="s">
        <v>40</v>
      </c>
      <c r="J85" s="32">
        <f>H85^2*H84</f>
        <v>379080</v>
      </c>
      <c r="L85" s="30" t="s">
        <v>19</v>
      </c>
      <c r="M85" s="31">
        <v>54</v>
      </c>
      <c r="N85" s="30" t="s">
        <v>40</v>
      </c>
      <c r="O85" s="32">
        <f>M85^2*M84</f>
        <v>393660</v>
      </c>
      <c r="Q85" s="30" t="s">
        <v>19</v>
      </c>
      <c r="R85" s="31">
        <v>52</v>
      </c>
      <c r="S85" s="30" t="s">
        <v>40</v>
      </c>
      <c r="T85" s="32">
        <f>R85^2*R84</f>
        <v>362336</v>
      </c>
      <c r="V85" s="30" t="s">
        <v>19</v>
      </c>
      <c r="W85" s="31">
        <v>55</v>
      </c>
      <c r="X85" s="30" t="s">
        <v>40</v>
      </c>
      <c r="Y85" s="32">
        <f>W85^2*W84</f>
        <v>393250</v>
      </c>
    </row>
    <row r="86" spans="2:25" x14ac:dyDescent="0.35">
      <c r="B86" s="30" t="s">
        <v>41</v>
      </c>
      <c r="C86" s="33">
        <f>C84/C85</f>
        <v>2.4545454545454546</v>
      </c>
      <c r="D86" s="31"/>
      <c r="E86" s="31"/>
      <c r="G86" s="30" t="s">
        <v>41</v>
      </c>
      <c r="H86" s="31">
        <f>H84/H85</f>
        <v>2.4074074074074074</v>
      </c>
      <c r="I86" s="31"/>
      <c r="J86" s="31"/>
      <c r="L86" s="30" t="s">
        <v>41</v>
      </c>
      <c r="M86" s="31">
        <f>M84/M85</f>
        <v>2.5</v>
      </c>
      <c r="N86" s="31"/>
      <c r="O86" s="31"/>
      <c r="Q86" s="30" t="s">
        <v>41</v>
      </c>
      <c r="R86" s="31">
        <f>R84/R85</f>
        <v>2.5769230769230771</v>
      </c>
      <c r="S86" s="31"/>
      <c r="T86" s="31"/>
      <c r="V86" s="30" t="s">
        <v>41</v>
      </c>
      <c r="W86" s="31">
        <f>W84/W85</f>
        <v>2.3636363636363638</v>
      </c>
      <c r="X86" s="31"/>
      <c r="Y86" s="31"/>
    </row>
    <row r="87" spans="2:25" ht="14.5" thickBot="1" x14ac:dyDescent="0.4"/>
    <row r="88" spans="2:25" ht="14.5" x14ac:dyDescent="0.35">
      <c r="B88" s="316" t="s">
        <v>126</v>
      </c>
      <c r="C88" s="317"/>
      <c r="D88" s="323"/>
      <c r="E88" s="319" t="s">
        <v>43</v>
      </c>
      <c r="F88" s="2"/>
      <c r="G88" s="316" t="s">
        <v>127</v>
      </c>
      <c r="H88" s="317"/>
      <c r="I88" s="318"/>
      <c r="J88" s="319" t="s">
        <v>43</v>
      </c>
      <c r="K88" s="2"/>
      <c r="L88" s="316" t="s">
        <v>128</v>
      </c>
      <c r="M88" s="317"/>
      <c r="N88" s="318"/>
      <c r="O88" s="319" t="s">
        <v>43</v>
      </c>
      <c r="P88" s="2"/>
      <c r="Q88" s="316" t="s">
        <v>129</v>
      </c>
      <c r="R88" s="317"/>
      <c r="S88" s="318"/>
      <c r="T88" s="319" t="s">
        <v>43</v>
      </c>
      <c r="U88" s="2"/>
      <c r="V88" s="316" t="s">
        <v>130</v>
      </c>
      <c r="W88" s="317"/>
      <c r="X88" s="318"/>
      <c r="Y88" s="319" t="s">
        <v>43</v>
      </c>
    </row>
    <row r="89" spans="2:25" ht="14.5" x14ac:dyDescent="0.35">
      <c r="B89" s="34" t="s">
        <v>0</v>
      </c>
      <c r="C89" s="235" t="s">
        <v>48</v>
      </c>
      <c r="D89" s="212" t="s">
        <v>131</v>
      </c>
      <c r="E89" s="294"/>
      <c r="F89"/>
      <c r="G89" s="35" t="s">
        <v>0</v>
      </c>
      <c r="H89" s="4" t="s">
        <v>48</v>
      </c>
      <c r="I89" s="212" t="s">
        <v>131</v>
      </c>
      <c r="J89" s="294"/>
      <c r="K89"/>
      <c r="L89" s="35" t="s">
        <v>0</v>
      </c>
      <c r="M89" s="4" t="s">
        <v>48</v>
      </c>
      <c r="N89" s="212" t="s">
        <v>131</v>
      </c>
      <c r="O89" s="294"/>
      <c r="P89"/>
      <c r="Q89" s="35" t="s">
        <v>0</v>
      </c>
      <c r="R89" s="4" t="s">
        <v>48</v>
      </c>
      <c r="S89" s="212" t="s">
        <v>131</v>
      </c>
      <c r="T89" s="294"/>
      <c r="U89"/>
      <c r="V89" s="35" t="s">
        <v>0</v>
      </c>
      <c r="W89" s="4" t="s">
        <v>48</v>
      </c>
      <c r="X89" s="212" t="s">
        <v>131</v>
      </c>
      <c r="Y89" s="294"/>
    </row>
    <row r="90" spans="2:25" ht="14.5" x14ac:dyDescent="0.35">
      <c r="B90" s="50">
        <v>1</v>
      </c>
      <c r="C90" s="50">
        <v>1</v>
      </c>
      <c r="D90" s="36">
        <f>$N$4</f>
        <v>0.28570000000000001</v>
      </c>
      <c r="E90" s="37">
        <f>((C90/$E$84)*1000)*$N$4</f>
        <v>0.1203137337474338</v>
      </c>
      <c r="F90"/>
      <c r="G90" s="51">
        <v>1</v>
      </c>
      <c r="H90" s="51">
        <v>1</v>
      </c>
      <c r="I90" s="36">
        <f>$N$4</f>
        <v>0.28570000000000001</v>
      </c>
      <c r="J90" s="37">
        <f>((H90/$J$84)*1000)*$N$4</f>
        <v>0.12481105781412459</v>
      </c>
      <c r="K90"/>
      <c r="L90" s="51">
        <v>1</v>
      </c>
      <c r="M90" s="51">
        <v>1</v>
      </c>
      <c r="N90" s="36">
        <f>$N$4</f>
        <v>0.28570000000000001</v>
      </c>
      <c r="O90" s="37">
        <f>((M90/$O$84)*1000)*$N$4</f>
        <v>0.12481105781412459</v>
      </c>
      <c r="P90"/>
      <c r="Q90" s="51">
        <v>1</v>
      </c>
      <c r="R90" s="51">
        <v>1</v>
      </c>
      <c r="S90" s="36">
        <f>$N$4</f>
        <v>0.28570000000000001</v>
      </c>
      <c r="T90" s="37">
        <f>((R90/$T$84)*1000)*$N$4</f>
        <v>0.13459654015753969</v>
      </c>
      <c r="U90"/>
      <c r="V90" s="51">
        <v>1</v>
      </c>
      <c r="W90" s="51">
        <v>1</v>
      </c>
      <c r="X90" s="36">
        <f>$N$4</f>
        <v>0.28570000000000001</v>
      </c>
      <c r="Y90" s="37">
        <f>((W90/$Y$6)*1000)*$N$4</f>
        <v>0.11201878873068243</v>
      </c>
    </row>
    <row r="91" spans="2:25" ht="14.5" x14ac:dyDescent="0.35">
      <c r="B91" s="50">
        <v>2</v>
      </c>
      <c r="C91" s="50">
        <v>2</v>
      </c>
      <c r="D91" s="36">
        <f t="shared" ref="D91:D133" si="12">$N$4</f>
        <v>0.28570000000000001</v>
      </c>
      <c r="E91" s="37">
        <f t="shared" ref="E91:E133" si="13">((C91/$E$84)*1000)*$N$4</f>
        <v>0.2406274674948676</v>
      </c>
      <c r="F91"/>
      <c r="G91" s="51">
        <v>2</v>
      </c>
      <c r="H91" s="51">
        <v>2</v>
      </c>
      <c r="I91" s="36">
        <f t="shared" ref="I91:I124" si="14">$N$4</f>
        <v>0.28570000000000001</v>
      </c>
      <c r="J91" s="37">
        <f t="shared" ref="J91:J124" si="15">((H91/$J$84)*1000)*$N$4</f>
        <v>0.24962211562824918</v>
      </c>
      <c r="K91"/>
      <c r="L91" s="51">
        <v>2</v>
      </c>
      <c r="M91" s="51">
        <v>2</v>
      </c>
      <c r="N91" s="36">
        <f t="shared" ref="N91:N154" si="16">$N$4</f>
        <v>0.28570000000000001</v>
      </c>
      <c r="O91" s="37">
        <f t="shared" ref="O91:O154" si="17">((M91/$O$84)*1000)*$N$4</f>
        <v>0.24962211562824918</v>
      </c>
      <c r="P91"/>
      <c r="Q91" s="51">
        <v>2</v>
      </c>
      <c r="R91" s="51">
        <v>2</v>
      </c>
      <c r="S91" s="36">
        <f t="shared" ref="S91:S130" si="18">$N$4</f>
        <v>0.28570000000000001</v>
      </c>
      <c r="T91" s="37">
        <f t="shared" ref="T91:T130" si="19">((R91/$T$84)*1000)*$N$4</f>
        <v>0.26919308031507938</v>
      </c>
      <c r="U91"/>
      <c r="V91" s="51">
        <v>2</v>
      </c>
      <c r="W91" s="51">
        <v>2</v>
      </c>
      <c r="X91" s="36">
        <f t="shared" ref="X91:X129" si="20">$N$4</f>
        <v>0.28570000000000001</v>
      </c>
      <c r="Y91" s="37">
        <f t="shared" ref="Y91:Y129" si="21">((W91/$Y$6)*1000)*$N$4</f>
        <v>0.22403757746136485</v>
      </c>
    </row>
    <row r="92" spans="2:25" ht="14.5" x14ac:dyDescent="0.35">
      <c r="B92" s="50">
        <v>3</v>
      </c>
      <c r="C92" s="50">
        <v>3</v>
      </c>
      <c r="D92" s="36">
        <f t="shared" si="12"/>
        <v>0.28570000000000001</v>
      </c>
      <c r="E92" s="37">
        <f t="shared" si="13"/>
        <v>0.36094120124230145</v>
      </c>
      <c r="F92"/>
      <c r="G92" s="51">
        <v>3</v>
      </c>
      <c r="H92" s="51">
        <v>3</v>
      </c>
      <c r="I92" s="36">
        <f t="shared" si="14"/>
        <v>0.28570000000000001</v>
      </c>
      <c r="J92" s="37">
        <f t="shared" si="15"/>
        <v>0.37443317344237376</v>
      </c>
      <c r="K92"/>
      <c r="L92" s="51">
        <v>3</v>
      </c>
      <c r="M92" s="51">
        <v>3</v>
      </c>
      <c r="N92" s="36">
        <f t="shared" si="16"/>
        <v>0.28570000000000001</v>
      </c>
      <c r="O92" s="37">
        <f t="shared" si="17"/>
        <v>0.37443317344237376</v>
      </c>
      <c r="P92"/>
      <c r="Q92" s="51">
        <v>3</v>
      </c>
      <c r="R92" s="51">
        <v>3</v>
      </c>
      <c r="S92" s="36">
        <f t="shared" si="18"/>
        <v>0.28570000000000001</v>
      </c>
      <c r="T92" s="37">
        <f t="shared" si="19"/>
        <v>0.40378962047261902</v>
      </c>
      <c r="U92"/>
      <c r="V92" s="51">
        <v>3</v>
      </c>
      <c r="W92" s="51">
        <v>3</v>
      </c>
      <c r="X92" s="36">
        <f t="shared" si="20"/>
        <v>0.28570000000000001</v>
      </c>
      <c r="Y92" s="37">
        <f t="shared" si="21"/>
        <v>0.33605636619204737</v>
      </c>
    </row>
    <row r="93" spans="2:25" ht="14.5" x14ac:dyDescent="0.35">
      <c r="B93" s="50">
        <v>4</v>
      </c>
      <c r="C93" s="50">
        <v>4</v>
      </c>
      <c r="D93" s="36">
        <f t="shared" si="12"/>
        <v>0.28570000000000001</v>
      </c>
      <c r="E93" s="37">
        <f t="shared" si="13"/>
        <v>0.48125493498973521</v>
      </c>
      <c r="F93"/>
      <c r="G93" s="51">
        <v>4</v>
      </c>
      <c r="H93" s="51">
        <v>4</v>
      </c>
      <c r="I93" s="36">
        <f t="shared" si="14"/>
        <v>0.28570000000000001</v>
      </c>
      <c r="J93" s="37">
        <f t="shared" si="15"/>
        <v>0.49924423125649836</v>
      </c>
      <c r="K93"/>
      <c r="L93" s="51">
        <v>4</v>
      </c>
      <c r="M93" s="51">
        <v>4</v>
      </c>
      <c r="N93" s="36">
        <f t="shared" si="16"/>
        <v>0.28570000000000001</v>
      </c>
      <c r="O93" s="37">
        <f t="shared" si="17"/>
        <v>0.49924423125649836</v>
      </c>
      <c r="P93"/>
      <c r="Q93" s="51">
        <v>4</v>
      </c>
      <c r="R93" s="51">
        <v>4</v>
      </c>
      <c r="S93" s="36">
        <f t="shared" si="18"/>
        <v>0.28570000000000001</v>
      </c>
      <c r="T93" s="37">
        <f t="shared" si="19"/>
        <v>0.53838616063015876</v>
      </c>
      <c r="U93"/>
      <c r="V93" s="51">
        <v>4</v>
      </c>
      <c r="W93" s="51">
        <v>4</v>
      </c>
      <c r="X93" s="36">
        <f t="shared" si="20"/>
        <v>0.28570000000000001</v>
      </c>
      <c r="Y93" s="37">
        <f t="shared" si="21"/>
        <v>0.4480751549227297</v>
      </c>
    </row>
    <row r="94" spans="2:25" ht="14.5" x14ac:dyDescent="0.35">
      <c r="B94" s="50">
        <v>5</v>
      </c>
      <c r="C94" s="50">
        <v>5</v>
      </c>
      <c r="D94" s="36">
        <f t="shared" si="12"/>
        <v>0.28570000000000001</v>
      </c>
      <c r="E94" s="37">
        <f t="shared" si="13"/>
        <v>0.60156866873716908</v>
      </c>
      <c r="F94"/>
      <c r="G94" s="51">
        <v>5</v>
      </c>
      <c r="H94" s="51">
        <v>5</v>
      </c>
      <c r="I94" s="36">
        <f t="shared" si="14"/>
        <v>0.28570000000000001</v>
      </c>
      <c r="J94" s="37">
        <f t="shared" si="15"/>
        <v>0.62405528907062291</v>
      </c>
      <c r="K94"/>
      <c r="L94" s="51">
        <v>5</v>
      </c>
      <c r="M94" s="51">
        <v>5</v>
      </c>
      <c r="N94" s="36">
        <f t="shared" si="16"/>
        <v>0.28570000000000001</v>
      </c>
      <c r="O94" s="37">
        <f t="shared" si="17"/>
        <v>0.62405528907062291</v>
      </c>
      <c r="P94"/>
      <c r="Q94" s="51">
        <v>5</v>
      </c>
      <c r="R94" s="51">
        <v>5</v>
      </c>
      <c r="S94" s="36">
        <f t="shared" si="18"/>
        <v>0.28570000000000001</v>
      </c>
      <c r="T94" s="37">
        <f t="shared" si="19"/>
        <v>0.6729827007876984</v>
      </c>
      <c r="U94"/>
      <c r="V94" s="51">
        <v>5</v>
      </c>
      <c r="W94" s="51">
        <v>5</v>
      </c>
      <c r="X94" s="36">
        <f t="shared" si="20"/>
        <v>0.28570000000000001</v>
      </c>
      <c r="Y94" s="37">
        <f t="shared" si="21"/>
        <v>0.56009394365341214</v>
      </c>
    </row>
    <row r="95" spans="2:25" ht="14.5" x14ac:dyDescent="0.35">
      <c r="B95" s="50">
        <v>6</v>
      </c>
      <c r="C95" s="50">
        <v>6</v>
      </c>
      <c r="D95" s="36">
        <f t="shared" si="12"/>
        <v>0.28570000000000001</v>
      </c>
      <c r="E95" s="37">
        <f t="shared" si="13"/>
        <v>0.72188240248460289</v>
      </c>
      <c r="F95"/>
      <c r="G95" s="51">
        <v>6</v>
      </c>
      <c r="H95" s="51">
        <v>6</v>
      </c>
      <c r="I95" s="36">
        <f t="shared" si="14"/>
        <v>0.28570000000000001</v>
      </c>
      <c r="J95" s="37">
        <f t="shared" si="15"/>
        <v>0.74886634688474751</v>
      </c>
      <c r="K95"/>
      <c r="L95" s="51">
        <v>6</v>
      </c>
      <c r="M95" s="51">
        <v>6</v>
      </c>
      <c r="N95" s="36">
        <f t="shared" si="16"/>
        <v>0.28570000000000001</v>
      </c>
      <c r="O95" s="37">
        <f t="shared" si="17"/>
        <v>0.74886634688474751</v>
      </c>
      <c r="P95"/>
      <c r="Q95" s="51">
        <v>6</v>
      </c>
      <c r="R95" s="51">
        <v>6</v>
      </c>
      <c r="S95" s="36">
        <f t="shared" si="18"/>
        <v>0.28570000000000001</v>
      </c>
      <c r="T95" s="37">
        <f t="shared" si="19"/>
        <v>0.80757924094523803</v>
      </c>
      <c r="U95"/>
      <c r="V95" s="51">
        <v>6</v>
      </c>
      <c r="W95" s="51">
        <v>6</v>
      </c>
      <c r="X95" s="36">
        <f t="shared" si="20"/>
        <v>0.28570000000000001</v>
      </c>
      <c r="Y95" s="37">
        <f t="shared" si="21"/>
        <v>0.67211273238409475</v>
      </c>
    </row>
    <row r="96" spans="2:25" ht="14.5" x14ac:dyDescent="0.35">
      <c r="B96" s="50">
        <v>7</v>
      </c>
      <c r="C96" s="50">
        <v>7</v>
      </c>
      <c r="D96" s="36">
        <f t="shared" si="12"/>
        <v>0.28570000000000001</v>
      </c>
      <c r="E96" s="37">
        <f t="shared" si="13"/>
        <v>0.8421961362320366</v>
      </c>
      <c r="F96"/>
      <c r="G96" s="51">
        <v>7</v>
      </c>
      <c r="H96" s="51">
        <v>7</v>
      </c>
      <c r="I96" s="36">
        <f t="shared" si="14"/>
        <v>0.28570000000000001</v>
      </c>
      <c r="J96" s="37">
        <f t="shared" si="15"/>
        <v>0.87367740469887201</v>
      </c>
      <c r="K96"/>
      <c r="L96" s="51">
        <v>7</v>
      </c>
      <c r="M96" s="51">
        <v>7</v>
      </c>
      <c r="N96" s="36">
        <f t="shared" si="16"/>
        <v>0.28570000000000001</v>
      </c>
      <c r="O96" s="37">
        <f t="shared" si="17"/>
        <v>0.87367740469887201</v>
      </c>
      <c r="P96"/>
      <c r="Q96" s="51">
        <v>7</v>
      </c>
      <c r="R96" s="51">
        <v>7</v>
      </c>
      <c r="S96" s="36">
        <f t="shared" si="18"/>
        <v>0.28570000000000001</v>
      </c>
      <c r="T96" s="37">
        <f t="shared" si="19"/>
        <v>0.94217578110277778</v>
      </c>
      <c r="U96"/>
      <c r="V96" s="51">
        <v>7</v>
      </c>
      <c r="W96" s="51">
        <v>7</v>
      </c>
      <c r="X96" s="36">
        <f t="shared" si="20"/>
        <v>0.28570000000000001</v>
      </c>
      <c r="Y96" s="37">
        <f t="shared" si="21"/>
        <v>0.78413152111477713</v>
      </c>
    </row>
    <row r="97" spans="2:25" ht="14.5" x14ac:dyDescent="0.35">
      <c r="B97" s="50">
        <v>8</v>
      </c>
      <c r="C97" s="50">
        <v>8</v>
      </c>
      <c r="D97" s="36">
        <f t="shared" si="12"/>
        <v>0.28570000000000001</v>
      </c>
      <c r="E97" s="37">
        <f t="shared" si="13"/>
        <v>0.96250986997947041</v>
      </c>
      <c r="F97"/>
      <c r="G97" s="51">
        <v>8</v>
      </c>
      <c r="H97" s="51">
        <v>8</v>
      </c>
      <c r="I97" s="36">
        <f t="shared" si="14"/>
        <v>0.28570000000000001</v>
      </c>
      <c r="J97" s="37">
        <f t="shared" si="15"/>
        <v>0.99848846251299672</v>
      </c>
      <c r="K97"/>
      <c r="L97" s="51">
        <v>8</v>
      </c>
      <c r="M97" s="51">
        <v>8</v>
      </c>
      <c r="N97" s="36">
        <f t="shared" si="16"/>
        <v>0.28570000000000001</v>
      </c>
      <c r="O97" s="37">
        <f t="shared" si="17"/>
        <v>0.99848846251299672</v>
      </c>
      <c r="P97"/>
      <c r="Q97" s="51">
        <v>8</v>
      </c>
      <c r="R97" s="51">
        <v>8</v>
      </c>
      <c r="S97" s="36">
        <f t="shared" si="18"/>
        <v>0.28570000000000001</v>
      </c>
      <c r="T97" s="37">
        <f t="shared" si="19"/>
        <v>1.0767723212603175</v>
      </c>
      <c r="U97"/>
      <c r="V97" s="51">
        <v>8</v>
      </c>
      <c r="W97" s="51">
        <v>8</v>
      </c>
      <c r="X97" s="36">
        <f t="shared" si="20"/>
        <v>0.28570000000000001</v>
      </c>
      <c r="Y97" s="37">
        <f t="shared" si="21"/>
        <v>0.8961503098454594</v>
      </c>
    </row>
    <row r="98" spans="2:25" ht="14.5" x14ac:dyDescent="0.35">
      <c r="B98" s="50">
        <v>9</v>
      </c>
      <c r="C98" s="50">
        <v>9</v>
      </c>
      <c r="D98" s="36">
        <f t="shared" si="12"/>
        <v>0.28570000000000001</v>
      </c>
      <c r="E98" s="37">
        <f t="shared" si="13"/>
        <v>1.0828236037269041</v>
      </c>
      <c r="F98"/>
      <c r="G98" s="51">
        <v>9</v>
      </c>
      <c r="H98" s="51">
        <v>9</v>
      </c>
      <c r="I98" s="36">
        <f t="shared" si="14"/>
        <v>0.28570000000000001</v>
      </c>
      <c r="J98" s="37">
        <f t="shared" si="15"/>
        <v>1.1232995203271212</v>
      </c>
      <c r="K98"/>
      <c r="L98" s="51">
        <v>9</v>
      </c>
      <c r="M98" s="51">
        <v>9</v>
      </c>
      <c r="N98" s="36">
        <f t="shared" si="16"/>
        <v>0.28570000000000001</v>
      </c>
      <c r="O98" s="37">
        <f t="shared" si="17"/>
        <v>1.1232995203271212</v>
      </c>
      <c r="P98"/>
      <c r="Q98" s="51">
        <v>9</v>
      </c>
      <c r="R98" s="51">
        <v>9</v>
      </c>
      <c r="S98" s="36">
        <f t="shared" si="18"/>
        <v>0.28570000000000001</v>
      </c>
      <c r="T98" s="37">
        <f t="shared" si="19"/>
        <v>1.211368861417857</v>
      </c>
      <c r="U98"/>
      <c r="V98" s="51">
        <v>9</v>
      </c>
      <c r="W98" s="51">
        <v>9</v>
      </c>
      <c r="X98" s="36">
        <f t="shared" si="20"/>
        <v>0.28570000000000001</v>
      </c>
      <c r="Y98" s="37">
        <f t="shared" si="21"/>
        <v>1.008169098576142</v>
      </c>
    </row>
    <row r="99" spans="2:25" ht="14.5" x14ac:dyDescent="0.35">
      <c r="B99" s="50">
        <v>10</v>
      </c>
      <c r="C99" s="50">
        <v>10</v>
      </c>
      <c r="D99" s="36">
        <f t="shared" si="12"/>
        <v>0.28570000000000001</v>
      </c>
      <c r="E99" s="37">
        <f t="shared" si="13"/>
        <v>1.2031373374743382</v>
      </c>
      <c r="F99"/>
      <c r="G99" s="51">
        <v>10</v>
      </c>
      <c r="H99" s="51">
        <v>10</v>
      </c>
      <c r="I99" s="36">
        <f t="shared" si="14"/>
        <v>0.28570000000000001</v>
      </c>
      <c r="J99" s="37">
        <f t="shared" si="15"/>
        <v>1.2481105781412458</v>
      </c>
      <c r="K99"/>
      <c r="L99" s="51">
        <v>10</v>
      </c>
      <c r="M99" s="51">
        <v>10</v>
      </c>
      <c r="N99" s="36">
        <f t="shared" si="16"/>
        <v>0.28570000000000001</v>
      </c>
      <c r="O99" s="37">
        <f t="shared" si="17"/>
        <v>1.2481105781412458</v>
      </c>
      <c r="P99"/>
      <c r="Q99" s="51">
        <v>10</v>
      </c>
      <c r="R99" s="51">
        <v>10</v>
      </c>
      <c r="S99" s="36">
        <f t="shared" si="18"/>
        <v>0.28570000000000001</v>
      </c>
      <c r="T99" s="37">
        <f t="shared" si="19"/>
        <v>1.3459654015753968</v>
      </c>
      <c r="U99"/>
      <c r="V99" s="51">
        <v>10</v>
      </c>
      <c r="W99" s="51">
        <v>10</v>
      </c>
      <c r="X99" s="36">
        <f t="shared" si="20"/>
        <v>0.28570000000000001</v>
      </c>
      <c r="Y99" s="37">
        <f t="shared" si="21"/>
        <v>1.1201878873068243</v>
      </c>
    </row>
    <row r="100" spans="2:25" ht="14.5" x14ac:dyDescent="0.35">
      <c r="B100" s="50">
        <v>11</v>
      </c>
      <c r="C100" s="50">
        <v>11</v>
      </c>
      <c r="D100" s="36">
        <f t="shared" si="12"/>
        <v>0.28570000000000001</v>
      </c>
      <c r="E100" s="37">
        <f t="shared" si="13"/>
        <v>1.323451071221772</v>
      </c>
      <c r="F100"/>
      <c r="G100" s="51">
        <v>11</v>
      </c>
      <c r="H100" s="51">
        <v>11</v>
      </c>
      <c r="I100" s="36">
        <f t="shared" si="14"/>
        <v>0.28570000000000001</v>
      </c>
      <c r="J100" s="37">
        <f t="shared" si="15"/>
        <v>1.3729216359553704</v>
      </c>
      <c r="K100"/>
      <c r="L100" s="51">
        <v>11</v>
      </c>
      <c r="M100" s="51">
        <v>11</v>
      </c>
      <c r="N100" s="36">
        <f t="shared" si="16"/>
        <v>0.28570000000000001</v>
      </c>
      <c r="O100" s="37">
        <f t="shared" si="17"/>
        <v>1.3729216359553704</v>
      </c>
      <c r="P100"/>
      <c r="Q100" s="51">
        <v>11</v>
      </c>
      <c r="R100" s="51">
        <v>11</v>
      </c>
      <c r="S100" s="36">
        <f t="shared" si="18"/>
        <v>0.28570000000000001</v>
      </c>
      <c r="T100" s="37">
        <f t="shared" si="19"/>
        <v>1.4805619417329363</v>
      </c>
      <c r="U100"/>
      <c r="V100" s="51">
        <v>11</v>
      </c>
      <c r="W100" s="51">
        <v>11</v>
      </c>
      <c r="X100" s="36">
        <f t="shared" si="20"/>
        <v>0.28570000000000001</v>
      </c>
      <c r="Y100" s="37">
        <f t="shared" si="21"/>
        <v>1.2322066760375068</v>
      </c>
    </row>
    <row r="101" spans="2:25" ht="14.5" x14ac:dyDescent="0.35">
      <c r="B101" s="50">
        <v>12</v>
      </c>
      <c r="C101" s="50">
        <v>12</v>
      </c>
      <c r="D101" s="36">
        <f t="shared" si="12"/>
        <v>0.28570000000000001</v>
      </c>
      <c r="E101" s="37">
        <f t="shared" si="13"/>
        <v>1.4437648049692058</v>
      </c>
      <c r="F101"/>
      <c r="G101" s="51">
        <v>12</v>
      </c>
      <c r="H101" s="51">
        <v>12</v>
      </c>
      <c r="I101" s="36">
        <f t="shared" si="14"/>
        <v>0.28570000000000001</v>
      </c>
      <c r="J101" s="37">
        <f t="shared" si="15"/>
        <v>1.497732693769495</v>
      </c>
      <c r="K101"/>
      <c r="L101" s="51">
        <v>12</v>
      </c>
      <c r="M101" s="51">
        <v>12</v>
      </c>
      <c r="N101" s="36">
        <f t="shared" si="16"/>
        <v>0.28570000000000001</v>
      </c>
      <c r="O101" s="37">
        <f t="shared" si="17"/>
        <v>1.497732693769495</v>
      </c>
      <c r="P101"/>
      <c r="Q101" s="51">
        <v>12</v>
      </c>
      <c r="R101" s="51">
        <v>12</v>
      </c>
      <c r="S101" s="36">
        <f t="shared" si="18"/>
        <v>0.28570000000000001</v>
      </c>
      <c r="T101" s="37">
        <f t="shared" si="19"/>
        <v>1.6151584818904761</v>
      </c>
      <c r="U101"/>
      <c r="V101" s="51">
        <v>12</v>
      </c>
      <c r="W101" s="51">
        <v>12</v>
      </c>
      <c r="X101" s="36">
        <f t="shared" si="20"/>
        <v>0.28570000000000001</v>
      </c>
      <c r="Y101" s="37">
        <f t="shared" si="21"/>
        <v>1.3442254647681895</v>
      </c>
    </row>
    <row r="102" spans="2:25" ht="14.5" x14ac:dyDescent="0.35">
      <c r="B102" s="50">
        <v>13</v>
      </c>
      <c r="C102" s="50">
        <v>13</v>
      </c>
      <c r="D102" s="36">
        <f t="shared" si="12"/>
        <v>0.28570000000000001</v>
      </c>
      <c r="E102" s="37">
        <f t="shared" si="13"/>
        <v>1.5640785387166398</v>
      </c>
      <c r="F102"/>
      <c r="G102" s="51">
        <v>13</v>
      </c>
      <c r="H102" s="51">
        <v>13</v>
      </c>
      <c r="I102" s="36">
        <f t="shared" si="14"/>
        <v>0.28570000000000001</v>
      </c>
      <c r="J102" s="37">
        <f t="shared" si="15"/>
        <v>1.6225437515836196</v>
      </c>
      <c r="K102"/>
      <c r="L102" s="51">
        <v>13</v>
      </c>
      <c r="M102" s="51">
        <v>13</v>
      </c>
      <c r="N102" s="36">
        <f t="shared" si="16"/>
        <v>0.28570000000000001</v>
      </c>
      <c r="O102" s="37">
        <f t="shared" si="17"/>
        <v>1.6225437515836196</v>
      </c>
      <c r="P102"/>
      <c r="Q102" s="51">
        <v>13</v>
      </c>
      <c r="R102" s="51">
        <v>13</v>
      </c>
      <c r="S102" s="36">
        <f t="shared" si="18"/>
        <v>0.28570000000000001</v>
      </c>
      <c r="T102" s="37">
        <f t="shared" si="19"/>
        <v>1.7497550220480156</v>
      </c>
      <c r="U102"/>
      <c r="V102" s="51">
        <v>13</v>
      </c>
      <c r="W102" s="51">
        <v>13</v>
      </c>
      <c r="X102" s="36">
        <f t="shared" si="20"/>
        <v>0.28570000000000001</v>
      </c>
      <c r="Y102" s="37">
        <f t="shared" si="21"/>
        <v>1.4562442534988718</v>
      </c>
    </row>
    <row r="103" spans="2:25" ht="14.5" x14ac:dyDescent="0.35">
      <c r="B103" s="50">
        <v>14</v>
      </c>
      <c r="C103" s="50">
        <v>14</v>
      </c>
      <c r="D103" s="36">
        <f t="shared" si="12"/>
        <v>0.28570000000000001</v>
      </c>
      <c r="E103" s="37">
        <f t="shared" si="13"/>
        <v>1.6843922724640732</v>
      </c>
      <c r="F103"/>
      <c r="G103" s="51">
        <v>14</v>
      </c>
      <c r="H103" s="51">
        <v>14</v>
      </c>
      <c r="I103" s="36">
        <f t="shared" si="14"/>
        <v>0.28570000000000001</v>
      </c>
      <c r="J103" s="37">
        <f t="shared" si="15"/>
        <v>1.747354809397744</v>
      </c>
      <c r="K103"/>
      <c r="L103" s="51">
        <v>14</v>
      </c>
      <c r="M103" s="51">
        <v>14</v>
      </c>
      <c r="N103" s="36">
        <f t="shared" si="16"/>
        <v>0.28570000000000001</v>
      </c>
      <c r="O103" s="37">
        <f t="shared" si="17"/>
        <v>1.747354809397744</v>
      </c>
      <c r="P103"/>
      <c r="Q103" s="51">
        <v>14</v>
      </c>
      <c r="R103" s="51">
        <v>14</v>
      </c>
      <c r="S103" s="36">
        <f t="shared" si="18"/>
        <v>0.28570000000000001</v>
      </c>
      <c r="T103" s="37">
        <f t="shared" si="19"/>
        <v>1.8843515622055556</v>
      </c>
      <c r="U103"/>
      <c r="V103" s="51">
        <v>14</v>
      </c>
      <c r="W103" s="51">
        <v>14</v>
      </c>
      <c r="X103" s="36">
        <f t="shared" si="20"/>
        <v>0.28570000000000001</v>
      </c>
      <c r="Y103" s="37">
        <f t="shared" si="21"/>
        <v>1.5682630422295543</v>
      </c>
    </row>
    <row r="104" spans="2:25" ht="14.5" x14ac:dyDescent="0.35">
      <c r="B104" s="50">
        <v>15</v>
      </c>
      <c r="C104" s="50">
        <v>15</v>
      </c>
      <c r="D104" s="36">
        <f t="shared" si="12"/>
        <v>0.28570000000000001</v>
      </c>
      <c r="E104" s="37">
        <f t="shared" si="13"/>
        <v>1.8047060062115072</v>
      </c>
      <c r="F104"/>
      <c r="G104" s="51">
        <v>15</v>
      </c>
      <c r="H104" s="51">
        <v>15</v>
      </c>
      <c r="I104" s="36">
        <f t="shared" si="14"/>
        <v>0.28570000000000001</v>
      </c>
      <c r="J104" s="37">
        <f t="shared" si="15"/>
        <v>1.8721658672118688</v>
      </c>
      <c r="K104"/>
      <c r="L104" s="51">
        <v>15</v>
      </c>
      <c r="M104" s="51">
        <v>15</v>
      </c>
      <c r="N104" s="36">
        <f t="shared" si="16"/>
        <v>0.28570000000000001</v>
      </c>
      <c r="O104" s="37">
        <f t="shared" si="17"/>
        <v>1.8721658672118688</v>
      </c>
      <c r="P104"/>
      <c r="Q104" s="51">
        <v>15</v>
      </c>
      <c r="R104" s="51">
        <v>15</v>
      </c>
      <c r="S104" s="36">
        <f t="shared" si="18"/>
        <v>0.28570000000000001</v>
      </c>
      <c r="T104" s="37">
        <f t="shared" si="19"/>
        <v>2.0189481023630953</v>
      </c>
      <c r="U104"/>
      <c r="V104" s="51">
        <v>15</v>
      </c>
      <c r="W104" s="51">
        <v>15</v>
      </c>
      <c r="X104" s="36">
        <f t="shared" si="20"/>
        <v>0.28570000000000001</v>
      </c>
      <c r="Y104" s="37">
        <f t="shared" si="21"/>
        <v>1.6802818309602368</v>
      </c>
    </row>
    <row r="105" spans="2:25" ht="14.5" x14ac:dyDescent="0.35">
      <c r="B105" s="50">
        <v>16</v>
      </c>
      <c r="C105" s="50">
        <v>16</v>
      </c>
      <c r="D105" s="36">
        <f t="shared" si="12"/>
        <v>0.28570000000000001</v>
      </c>
      <c r="E105" s="37">
        <f t="shared" si="13"/>
        <v>1.9250197399589408</v>
      </c>
      <c r="F105"/>
      <c r="G105" s="51">
        <v>16</v>
      </c>
      <c r="H105" s="51">
        <v>16</v>
      </c>
      <c r="I105" s="36">
        <f t="shared" si="14"/>
        <v>0.28570000000000001</v>
      </c>
      <c r="J105" s="37">
        <f t="shared" si="15"/>
        <v>1.9969769250259934</v>
      </c>
      <c r="K105"/>
      <c r="L105" s="51">
        <v>16</v>
      </c>
      <c r="M105" s="51">
        <v>16</v>
      </c>
      <c r="N105" s="36">
        <f t="shared" si="16"/>
        <v>0.28570000000000001</v>
      </c>
      <c r="O105" s="37">
        <f t="shared" si="17"/>
        <v>1.9969769250259934</v>
      </c>
      <c r="P105"/>
      <c r="Q105" s="51">
        <v>16</v>
      </c>
      <c r="R105" s="51">
        <v>16</v>
      </c>
      <c r="S105" s="36">
        <f t="shared" si="18"/>
        <v>0.28570000000000001</v>
      </c>
      <c r="T105" s="37">
        <f t="shared" si="19"/>
        <v>2.153544642520635</v>
      </c>
      <c r="U105"/>
      <c r="V105" s="51">
        <v>16</v>
      </c>
      <c r="W105" s="51">
        <v>16</v>
      </c>
      <c r="X105" s="36">
        <f t="shared" si="20"/>
        <v>0.28570000000000001</v>
      </c>
      <c r="Y105" s="37">
        <f t="shared" si="21"/>
        <v>1.7923006196909188</v>
      </c>
    </row>
    <row r="106" spans="2:25" ht="14.5" x14ac:dyDescent="0.35">
      <c r="B106" s="50">
        <v>17</v>
      </c>
      <c r="C106" s="50">
        <v>17</v>
      </c>
      <c r="D106" s="36">
        <f t="shared" si="12"/>
        <v>0.28570000000000001</v>
      </c>
      <c r="E106" s="37">
        <f t="shared" si="13"/>
        <v>2.0453334737063749</v>
      </c>
      <c r="F106"/>
      <c r="G106" s="51">
        <v>17</v>
      </c>
      <c r="H106" s="51">
        <v>17</v>
      </c>
      <c r="I106" s="36">
        <f t="shared" si="14"/>
        <v>0.28570000000000001</v>
      </c>
      <c r="J106" s="37">
        <f t="shared" si="15"/>
        <v>2.1217879828401176</v>
      </c>
      <c r="K106"/>
      <c r="L106" s="51">
        <v>17</v>
      </c>
      <c r="M106" s="51">
        <v>17</v>
      </c>
      <c r="N106" s="36">
        <f t="shared" si="16"/>
        <v>0.28570000000000001</v>
      </c>
      <c r="O106" s="37">
        <f t="shared" si="17"/>
        <v>2.1217879828401176</v>
      </c>
      <c r="P106"/>
      <c r="Q106" s="51">
        <v>17</v>
      </c>
      <c r="R106" s="51">
        <v>17</v>
      </c>
      <c r="S106" s="36">
        <f t="shared" si="18"/>
        <v>0.28570000000000001</v>
      </c>
      <c r="T106" s="37">
        <f t="shared" si="19"/>
        <v>2.2881411826781743</v>
      </c>
      <c r="U106"/>
      <c r="V106" s="51">
        <v>17</v>
      </c>
      <c r="W106" s="51">
        <v>17</v>
      </c>
      <c r="X106" s="36">
        <f t="shared" si="20"/>
        <v>0.28570000000000001</v>
      </c>
      <c r="Y106" s="37">
        <f t="shared" si="21"/>
        <v>1.9043194084216017</v>
      </c>
    </row>
    <row r="107" spans="2:25" ht="14.5" x14ac:dyDescent="0.35">
      <c r="B107" s="50">
        <v>18</v>
      </c>
      <c r="C107" s="50">
        <v>18</v>
      </c>
      <c r="D107" s="36">
        <f t="shared" si="12"/>
        <v>0.28570000000000001</v>
      </c>
      <c r="E107" s="37">
        <f t="shared" si="13"/>
        <v>2.1656472074538082</v>
      </c>
      <c r="F107"/>
      <c r="G107" s="51">
        <v>18</v>
      </c>
      <c r="H107" s="51">
        <v>18</v>
      </c>
      <c r="I107" s="36">
        <f t="shared" si="14"/>
        <v>0.28570000000000001</v>
      </c>
      <c r="J107" s="37">
        <f t="shared" si="15"/>
        <v>2.2465990406542424</v>
      </c>
      <c r="K107"/>
      <c r="L107" s="51">
        <v>18</v>
      </c>
      <c r="M107" s="51">
        <v>18</v>
      </c>
      <c r="N107" s="36">
        <f t="shared" si="16"/>
        <v>0.28570000000000001</v>
      </c>
      <c r="O107" s="37">
        <f t="shared" si="17"/>
        <v>2.2465990406542424</v>
      </c>
      <c r="P107"/>
      <c r="Q107" s="51">
        <v>18</v>
      </c>
      <c r="R107" s="51">
        <v>18</v>
      </c>
      <c r="S107" s="36">
        <f t="shared" si="18"/>
        <v>0.28570000000000001</v>
      </c>
      <c r="T107" s="37">
        <f t="shared" si="19"/>
        <v>2.4227377228357141</v>
      </c>
      <c r="U107"/>
      <c r="V107" s="51">
        <v>18</v>
      </c>
      <c r="W107" s="51">
        <v>18</v>
      </c>
      <c r="X107" s="36">
        <f t="shared" si="20"/>
        <v>0.28570000000000001</v>
      </c>
      <c r="Y107" s="37">
        <f t="shared" si="21"/>
        <v>2.016338197152284</v>
      </c>
    </row>
    <row r="108" spans="2:25" ht="14.5" x14ac:dyDescent="0.35">
      <c r="B108" s="50">
        <v>19</v>
      </c>
      <c r="C108" s="50">
        <v>19</v>
      </c>
      <c r="D108" s="36">
        <f t="shared" si="12"/>
        <v>0.28570000000000001</v>
      </c>
      <c r="E108" s="37">
        <f t="shared" si="13"/>
        <v>2.2859609412012425</v>
      </c>
      <c r="F108"/>
      <c r="G108" s="51">
        <v>19</v>
      </c>
      <c r="H108" s="51">
        <v>19</v>
      </c>
      <c r="I108" s="36">
        <f t="shared" si="14"/>
        <v>0.28570000000000001</v>
      </c>
      <c r="J108" s="37">
        <f t="shared" si="15"/>
        <v>2.3714100984683668</v>
      </c>
      <c r="K108"/>
      <c r="L108" s="51">
        <v>19</v>
      </c>
      <c r="M108" s="51">
        <v>19</v>
      </c>
      <c r="N108" s="36">
        <f t="shared" si="16"/>
        <v>0.28570000000000001</v>
      </c>
      <c r="O108" s="37">
        <f t="shared" si="17"/>
        <v>2.3714100984683668</v>
      </c>
      <c r="P108"/>
      <c r="Q108" s="51">
        <v>19</v>
      </c>
      <c r="R108" s="51">
        <v>19</v>
      </c>
      <c r="S108" s="36">
        <f t="shared" si="18"/>
        <v>0.28570000000000001</v>
      </c>
      <c r="T108" s="37">
        <f t="shared" si="19"/>
        <v>2.5573342629932538</v>
      </c>
      <c r="U108"/>
      <c r="V108" s="51">
        <v>19</v>
      </c>
      <c r="W108" s="51">
        <v>19</v>
      </c>
      <c r="X108" s="36">
        <f t="shared" si="20"/>
        <v>0.28570000000000001</v>
      </c>
      <c r="Y108" s="37">
        <f t="shared" si="21"/>
        <v>2.1283569858829665</v>
      </c>
    </row>
    <row r="109" spans="2:25" ht="14.5" x14ac:dyDescent="0.35">
      <c r="B109" s="50">
        <v>20</v>
      </c>
      <c r="C109" s="50">
        <v>20</v>
      </c>
      <c r="D109" s="36">
        <f t="shared" si="12"/>
        <v>0.28570000000000001</v>
      </c>
      <c r="E109" s="37">
        <f t="shared" si="13"/>
        <v>2.4062746749486763</v>
      </c>
      <c r="F109"/>
      <c r="G109" s="51">
        <v>20</v>
      </c>
      <c r="H109" s="51">
        <v>20</v>
      </c>
      <c r="I109" s="36">
        <f t="shared" si="14"/>
        <v>0.28570000000000001</v>
      </c>
      <c r="J109" s="37">
        <f t="shared" si="15"/>
        <v>2.4962211562824916</v>
      </c>
      <c r="K109"/>
      <c r="L109" s="51">
        <v>20</v>
      </c>
      <c r="M109" s="51">
        <v>20</v>
      </c>
      <c r="N109" s="36">
        <f t="shared" si="16"/>
        <v>0.28570000000000001</v>
      </c>
      <c r="O109" s="37">
        <f t="shared" si="17"/>
        <v>2.4962211562824916</v>
      </c>
      <c r="P109"/>
      <c r="Q109" s="51">
        <v>20</v>
      </c>
      <c r="R109" s="51">
        <v>20</v>
      </c>
      <c r="S109" s="36">
        <f t="shared" si="18"/>
        <v>0.28570000000000001</v>
      </c>
      <c r="T109" s="37">
        <f t="shared" si="19"/>
        <v>2.6919308031507936</v>
      </c>
      <c r="U109"/>
      <c r="V109" s="51">
        <v>20</v>
      </c>
      <c r="W109" s="51">
        <v>20</v>
      </c>
      <c r="X109" s="36">
        <f t="shared" si="20"/>
        <v>0.28570000000000001</v>
      </c>
      <c r="Y109" s="37">
        <f t="shared" si="21"/>
        <v>2.2403757746136486</v>
      </c>
    </row>
    <row r="110" spans="2:25" ht="14.5" x14ac:dyDescent="0.35">
      <c r="B110" s="50">
        <v>21</v>
      </c>
      <c r="C110" s="50">
        <v>21</v>
      </c>
      <c r="D110" s="36">
        <f t="shared" si="12"/>
        <v>0.28570000000000001</v>
      </c>
      <c r="E110" s="37">
        <f t="shared" si="13"/>
        <v>2.5265884086961101</v>
      </c>
      <c r="F110"/>
      <c r="G110" s="51">
        <v>21</v>
      </c>
      <c r="H110" s="51">
        <v>21</v>
      </c>
      <c r="I110" s="36">
        <f t="shared" si="14"/>
        <v>0.28570000000000001</v>
      </c>
      <c r="J110" s="37">
        <f t="shared" si="15"/>
        <v>2.621032214096616</v>
      </c>
      <c r="K110"/>
      <c r="L110" s="51">
        <v>21</v>
      </c>
      <c r="M110" s="51">
        <v>21</v>
      </c>
      <c r="N110" s="36">
        <f t="shared" si="16"/>
        <v>0.28570000000000001</v>
      </c>
      <c r="O110" s="37">
        <f t="shared" si="17"/>
        <v>2.621032214096616</v>
      </c>
      <c r="P110"/>
      <c r="Q110" s="51">
        <v>21</v>
      </c>
      <c r="R110" s="51">
        <v>21</v>
      </c>
      <c r="S110" s="36">
        <f t="shared" si="18"/>
        <v>0.28570000000000001</v>
      </c>
      <c r="T110" s="37">
        <f t="shared" si="19"/>
        <v>2.8265273433083329</v>
      </c>
      <c r="U110"/>
      <c r="V110" s="51">
        <v>21</v>
      </c>
      <c r="W110" s="51">
        <v>21</v>
      </c>
      <c r="X110" s="36">
        <f t="shared" si="20"/>
        <v>0.28570000000000001</v>
      </c>
      <c r="Y110" s="37">
        <f t="shared" si="21"/>
        <v>2.3523945633443315</v>
      </c>
    </row>
    <row r="111" spans="2:25" ht="14.5" x14ac:dyDescent="0.35">
      <c r="B111" s="50">
        <v>22</v>
      </c>
      <c r="C111" s="50">
        <v>22</v>
      </c>
      <c r="D111" s="36">
        <f t="shared" si="12"/>
        <v>0.28570000000000001</v>
      </c>
      <c r="E111" s="37">
        <f t="shared" si="13"/>
        <v>2.6469021424435439</v>
      </c>
      <c r="F111"/>
      <c r="G111" s="51">
        <v>22</v>
      </c>
      <c r="H111" s="51">
        <v>22</v>
      </c>
      <c r="I111" s="36">
        <f t="shared" si="14"/>
        <v>0.28570000000000001</v>
      </c>
      <c r="J111" s="37">
        <f t="shared" si="15"/>
        <v>2.7458432719107408</v>
      </c>
      <c r="K111"/>
      <c r="L111" s="51">
        <v>22</v>
      </c>
      <c r="M111" s="51">
        <v>22</v>
      </c>
      <c r="N111" s="36">
        <f t="shared" si="16"/>
        <v>0.28570000000000001</v>
      </c>
      <c r="O111" s="37">
        <f t="shared" si="17"/>
        <v>2.7458432719107408</v>
      </c>
      <c r="P111"/>
      <c r="Q111" s="51">
        <v>22</v>
      </c>
      <c r="R111" s="51">
        <v>22</v>
      </c>
      <c r="S111" s="36">
        <f t="shared" si="18"/>
        <v>0.28570000000000001</v>
      </c>
      <c r="T111" s="37">
        <f t="shared" si="19"/>
        <v>2.9611238834658726</v>
      </c>
      <c r="U111"/>
      <c r="V111" s="51">
        <v>22</v>
      </c>
      <c r="W111" s="51">
        <v>22</v>
      </c>
      <c r="X111" s="36">
        <f t="shared" si="20"/>
        <v>0.28570000000000001</v>
      </c>
      <c r="Y111" s="37">
        <f t="shared" si="21"/>
        <v>2.4644133520750136</v>
      </c>
    </row>
    <row r="112" spans="2:25" ht="14.5" x14ac:dyDescent="0.35">
      <c r="B112" s="50">
        <v>23</v>
      </c>
      <c r="C112" s="50">
        <v>23</v>
      </c>
      <c r="D112" s="36">
        <f t="shared" si="12"/>
        <v>0.28570000000000001</v>
      </c>
      <c r="E112" s="37">
        <f t="shared" si="13"/>
        <v>2.7672158761909778</v>
      </c>
      <c r="F112"/>
      <c r="G112" s="51">
        <v>23</v>
      </c>
      <c r="H112" s="51">
        <v>23</v>
      </c>
      <c r="I112" s="36">
        <f t="shared" si="14"/>
        <v>0.28570000000000001</v>
      </c>
      <c r="J112" s="37">
        <f t="shared" si="15"/>
        <v>2.8706543297248652</v>
      </c>
      <c r="K112"/>
      <c r="L112" s="51">
        <v>23</v>
      </c>
      <c r="M112" s="51">
        <v>23</v>
      </c>
      <c r="N112" s="36">
        <f t="shared" si="16"/>
        <v>0.28570000000000001</v>
      </c>
      <c r="O112" s="37">
        <f t="shared" si="17"/>
        <v>2.8706543297248652</v>
      </c>
      <c r="P112"/>
      <c r="Q112" s="51">
        <v>23</v>
      </c>
      <c r="R112" s="51">
        <v>23</v>
      </c>
      <c r="S112" s="36">
        <f t="shared" si="18"/>
        <v>0.28570000000000001</v>
      </c>
      <c r="T112" s="37">
        <f t="shared" si="19"/>
        <v>3.0957204236234124</v>
      </c>
      <c r="U112"/>
      <c r="V112" s="51">
        <v>23</v>
      </c>
      <c r="W112" s="51">
        <v>23</v>
      </c>
      <c r="X112" s="36">
        <f t="shared" si="20"/>
        <v>0.28570000000000001</v>
      </c>
      <c r="Y112" s="37">
        <f t="shared" si="21"/>
        <v>2.576432140805696</v>
      </c>
    </row>
    <row r="113" spans="2:25" ht="14.5" x14ac:dyDescent="0.35">
      <c r="B113" s="50">
        <v>24</v>
      </c>
      <c r="C113" s="50">
        <v>24</v>
      </c>
      <c r="D113" s="36">
        <f t="shared" si="12"/>
        <v>0.28570000000000001</v>
      </c>
      <c r="E113" s="37">
        <f t="shared" si="13"/>
        <v>2.8875296099384116</v>
      </c>
      <c r="F113"/>
      <c r="G113" s="51">
        <v>24</v>
      </c>
      <c r="H113" s="51">
        <v>24</v>
      </c>
      <c r="I113" s="36">
        <f t="shared" si="14"/>
        <v>0.28570000000000001</v>
      </c>
      <c r="J113" s="37">
        <f t="shared" si="15"/>
        <v>2.9954653875389901</v>
      </c>
      <c r="K113"/>
      <c r="L113" s="51">
        <v>24</v>
      </c>
      <c r="M113" s="51">
        <v>24</v>
      </c>
      <c r="N113" s="36">
        <f t="shared" si="16"/>
        <v>0.28570000000000001</v>
      </c>
      <c r="O113" s="37">
        <f t="shared" si="17"/>
        <v>2.9954653875389901</v>
      </c>
      <c r="P113"/>
      <c r="Q113" s="51">
        <v>24</v>
      </c>
      <c r="R113" s="51">
        <v>24</v>
      </c>
      <c r="S113" s="36">
        <f t="shared" si="18"/>
        <v>0.28570000000000001</v>
      </c>
      <c r="T113" s="37">
        <f t="shared" si="19"/>
        <v>3.2303169637809521</v>
      </c>
      <c r="U113"/>
      <c r="V113" s="51">
        <v>24</v>
      </c>
      <c r="W113" s="51">
        <v>24</v>
      </c>
      <c r="X113" s="36">
        <f t="shared" si="20"/>
        <v>0.28570000000000001</v>
      </c>
      <c r="Y113" s="37">
        <f t="shared" si="21"/>
        <v>2.688450929536379</v>
      </c>
    </row>
    <row r="114" spans="2:25" ht="14.5" x14ac:dyDescent="0.35">
      <c r="B114" s="50">
        <v>25</v>
      </c>
      <c r="C114" s="50">
        <v>25</v>
      </c>
      <c r="D114" s="36">
        <f t="shared" si="12"/>
        <v>0.28570000000000001</v>
      </c>
      <c r="E114" s="37">
        <f t="shared" si="13"/>
        <v>3.0078433436858454</v>
      </c>
      <c r="F114"/>
      <c r="G114" s="51">
        <v>25</v>
      </c>
      <c r="H114" s="51">
        <v>25</v>
      </c>
      <c r="I114" s="36">
        <f t="shared" si="14"/>
        <v>0.28570000000000001</v>
      </c>
      <c r="J114" s="37">
        <f t="shared" si="15"/>
        <v>3.1202764453531144</v>
      </c>
      <c r="K114"/>
      <c r="L114" s="51">
        <v>25</v>
      </c>
      <c r="M114" s="51">
        <v>25</v>
      </c>
      <c r="N114" s="36">
        <f t="shared" si="16"/>
        <v>0.28570000000000001</v>
      </c>
      <c r="O114" s="37">
        <f t="shared" si="17"/>
        <v>3.1202764453531144</v>
      </c>
      <c r="P114"/>
      <c r="Q114" s="51">
        <v>25</v>
      </c>
      <c r="R114" s="51">
        <v>25</v>
      </c>
      <c r="S114" s="36">
        <f t="shared" si="18"/>
        <v>0.28570000000000001</v>
      </c>
      <c r="T114" s="37">
        <f t="shared" si="19"/>
        <v>3.3649135039384919</v>
      </c>
      <c r="U114"/>
      <c r="V114" s="51">
        <v>25</v>
      </c>
      <c r="W114" s="51">
        <v>25</v>
      </c>
      <c r="X114" s="36">
        <f t="shared" si="20"/>
        <v>0.28570000000000001</v>
      </c>
      <c r="Y114" s="37">
        <f t="shared" si="21"/>
        <v>2.800469718267061</v>
      </c>
    </row>
    <row r="115" spans="2:25" ht="14.5" x14ac:dyDescent="0.35">
      <c r="B115" s="50">
        <v>26</v>
      </c>
      <c r="C115" s="50">
        <v>26</v>
      </c>
      <c r="D115" s="36">
        <f t="shared" si="12"/>
        <v>0.28570000000000001</v>
      </c>
      <c r="E115" s="37">
        <f t="shared" si="13"/>
        <v>3.1281570774332796</v>
      </c>
      <c r="F115"/>
      <c r="G115" s="51">
        <v>26</v>
      </c>
      <c r="H115" s="51">
        <v>26</v>
      </c>
      <c r="I115" s="36">
        <f t="shared" si="14"/>
        <v>0.28570000000000001</v>
      </c>
      <c r="J115" s="37">
        <f t="shared" si="15"/>
        <v>3.2450875031672393</v>
      </c>
      <c r="K115"/>
      <c r="L115" s="51">
        <v>26</v>
      </c>
      <c r="M115" s="51">
        <v>26</v>
      </c>
      <c r="N115" s="36">
        <f t="shared" si="16"/>
        <v>0.28570000000000001</v>
      </c>
      <c r="O115" s="37">
        <f t="shared" si="17"/>
        <v>3.2450875031672393</v>
      </c>
      <c r="P115"/>
      <c r="Q115" s="51">
        <v>26</v>
      </c>
      <c r="R115" s="51">
        <v>26</v>
      </c>
      <c r="S115" s="36">
        <f t="shared" si="18"/>
        <v>0.28570000000000001</v>
      </c>
      <c r="T115" s="37">
        <f t="shared" si="19"/>
        <v>3.4995100440960312</v>
      </c>
      <c r="U115"/>
      <c r="V115" s="51">
        <v>26</v>
      </c>
      <c r="W115" s="51">
        <v>26</v>
      </c>
      <c r="X115" s="36">
        <f t="shared" si="20"/>
        <v>0.28570000000000001</v>
      </c>
      <c r="Y115" s="37">
        <f t="shared" si="21"/>
        <v>2.9124885069977435</v>
      </c>
    </row>
    <row r="116" spans="2:25" ht="14.5" x14ac:dyDescent="0.35">
      <c r="B116" s="50">
        <v>27</v>
      </c>
      <c r="C116" s="50">
        <v>27</v>
      </c>
      <c r="D116" s="36">
        <f t="shared" si="12"/>
        <v>0.28570000000000001</v>
      </c>
      <c r="E116" s="37">
        <f t="shared" si="13"/>
        <v>3.2484708111807126</v>
      </c>
      <c r="F116"/>
      <c r="G116" s="51">
        <v>27</v>
      </c>
      <c r="H116" s="51">
        <v>27</v>
      </c>
      <c r="I116" s="36">
        <f t="shared" si="14"/>
        <v>0.28570000000000001</v>
      </c>
      <c r="J116" s="37">
        <f t="shared" si="15"/>
        <v>3.3698985609813636</v>
      </c>
      <c r="K116"/>
      <c r="L116" s="51">
        <v>27</v>
      </c>
      <c r="M116" s="51">
        <v>27</v>
      </c>
      <c r="N116" s="36">
        <f t="shared" si="16"/>
        <v>0.28570000000000001</v>
      </c>
      <c r="O116" s="37">
        <f t="shared" si="17"/>
        <v>3.3698985609813636</v>
      </c>
      <c r="P116"/>
      <c r="Q116" s="51">
        <v>27</v>
      </c>
      <c r="R116" s="51">
        <v>27</v>
      </c>
      <c r="S116" s="36">
        <f t="shared" si="18"/>
        <v>0.28570000000000001</v>
      </c>
      <c r="T116" s="37">
        <f t="shared" si="19"/>
        <v>3.6341065842535709</v>
      </c>
      <c r="U116"/>
      <c r="V116" s="51">
        <v>27</v>
      </c>
      <c r="W116" s="51">
        <v>27</v>
      </c>
      <c r="X116" s="36">
        <f t="shared" si="20"/>
        <v>0.28570000000000001</v>
      </c>
      <c r="Y116" s="37">
        <f t="shared" si="21"/>
        <v>3.0245072957284256</v>
      </c>
    </row>
    <row r="117" spans="2:25" ht="14.5" x14ac:dyDescent="0.35">
      <c r="B117" s="50">
        <v>28</v>
      </c>
      <c r="C117" s="50">
        <v>28</v>
      </c>
      <c r="D117" s="36">
        <f t="shared" si="12"/>
        <v>0.28570000000000001</v>
      </c>
      <c r="E117" s="37">
        <f t="shared" si="13"/>
        <v>3.3687845449281464</v>
      </c>
      <c r="F117"/>
      <c r="G117" s="51">
        <v>28</v>
      </c>
      <c r="H117" s="51">
        <v>28</v>
      </c>
      <c r="I117" s="36">
        <f t="shared" si="14"/>
        <v>0.28570000000000001</v>
      </c>
      <c r="J117" s="37">
        <f t="shared" si="15"/>
        <v>3.494709618795488</v>
      </c>
      <c r="K117"/>
      <c r="L117" s="51">
        <v>28</v>
      </c>
      <c r="M117" s="51">
        <v>28</v>
      </c>
      <c r="N117" s="36">
        <f t="shared" si="16"/>
        <v>0.28570000000000001</v>
      </c>
      <c r="O117" s="37">
        <f t="shared" si="17"/>
        <v>3.494709618795488</v>
      </c>
      <c r="P117"/>
      <c r="Q117" s="51">
        <v>28</v>
      </c>
      <c r="R117" s="51">
        <v>28</v>
      </c>
      <c r="S117" s="36">
        <f t="shared" si="18"/>
        <v>0.28570000000000001</v>
      </c>
      <c r="T117" s="37">
        <f t="shared" si="19"/>
        <v>3.7687031244111111</v>
      </c>
      <c r="U117"/>
      <c r="V117" s="51">
        <v>28</v>
      </c>
      <c r="W117" s="51">
        <v>28</v>
      </c>
      <c r="X117" s="36">
        <f t="shared" si="20"/>
        <v>0.28570000000000001</v>
      </c>
      <c r="Y117" s="37">
        <f t="shared" si="21"/>
        <v>3.1365260844591085</v>
      </c>
    </row>
    <row r="118" spans="2:25" ht="14.5" x14ac:dyDescent="0.35">
      <c r="B118" s="50">
        <v>29</v>
      </c>
      <c r="C118" s="50">
        <v>29</v>
      </c>
      <c r="D118" s="36">
        <f t="shared" si="12"/>
        <v>0.28570000000000001</v>
      </c>
      <c r="E118" s="37">
        <f t="shared" si="13"/>
        <v>3.4890982786755802</v>
      </c>
      <c r="F118"/>
      <c r="G118" s="51">
        <v>29</v>
      </c>
      <c r="H118" s="51">
        <v>29</v>
      </c>
      <c r="I118" s="36">
        <f t="shared" si="14"/>
        <v>0.28570000000000001</v>
      </c>
      <c r="J118" s="37">
        <f t="shared" si="15"/>
        <v>3.6195206766096129</v>
      </c>
      <c r="K118"/>
      <c r="L118" s="51">
        <v>29</v>
      </c>
      <c r="M118" s="51">
        <v>29</v>
      </c>
      <c r="N118" s="36">
        <f t="shared" si="16"/>
        <v>0.28570000000000001</v>
      </c>
      <c r="O118" s="37">
        <f t="shared" si="17"/>
        <v>3.6195206766096129</v>
      </c>
      <c r="P118"/>
      <c r="Q118" s="51">
        <v>29</v>
      </c>
      <c r="R118" s="51">
        <v>29</v>
      </c>
      <c r="S118" s="36">
        <f t="shared" si="18"/>
        <v>0.28570000000000001</v>
      </c>
      <c r="T118" s="37">
        <f t="shared" si="19"/>
        <v>3.9032996645686509</v>
      </c>
      <c r="U118"/>
      <c r="V118" s="51">
        <v>29</v>
      </c>
      <c r="W118" s="51">
        <v>29</v>
      </c>
      <c r="X118" s="36">
        <f t="shared" si="20"/>
        <v>0.28570000000000001</v>
      </c>
      <c r="Y118" s="37">
        <f t="shared" si="21"/>
        <v>3.248544873189791</v>
      </c>
    </row>
    <row r="119" spans="2:25" ht="14.5" x14ac:dyDescent="0.35">
      <c r="B119" s="50">
        <v>30</v>
      </c>
      <c r="C119" s="50">
        <v>30</v>
      </c>
      <c r="D119" s="36">
        <f t="shared" si="12"/>
        <v>0.28570000000000001</v>
      </c>
      <c r="E119" s="37">
        <f t="shared" si="13"/>
        <v>3.6094120124230145</v>
      </c>
      <c r="F119"/>
      <c r="G119" s="51">
        <v>30</v>
      </c>
      <c r="H119" s="51">
        <v>30</v>
      </c>
      <c r="I119" s="36">
        <f t="shared" si="14"/>
        <v>0.28570000000000001</v>
      </c>
      <c r="J119" s="37">
        <f t="shared" si="15"/>
        <v>3.7443317344237377</v>
      </c>
      <c r="K119"/>
      <c r="L119" s="51">
        <v>30</v>
      </c>
      <c r="M119" s="51">
        <v>30</v>
      </c>
      <c r="N119" s="36">
        <f t="shared" si="16"/>
        <v>0.28570000000000001</v>
      </c>
      <c r="O119" s="37">
        <f t="shared" si="17"/>
        <v>3.7443317344237377</v>
      </c>
      <c r="P119"/>
      <c r="Q119" s="51">
        <v>30</v>
      </c>
      <c r="R119" s="51">
        <v>30</v>
      </c>
      <c r="S119" s="36">
        <f t="shared" si="18"/>
        <v>0.28570000000000001</v>
      </c>
      <c r="T119" s="37">
        <f t="shared" si="19"/>
        <v>4.0378962047261906</v>
      </c>
      <c r="U119"/>
      <c r="V119" s="51">
        <v>30</v>
      </c>
      <c r="W119" s="51">
        <v>30</v>
      </c>
      <c r="X119" s="36">
        <f t="shared" si="20"/>
        <v>0.28570000000000001</v>
      </c>
      <c r="Y119" s="37">
        <f t="shared" si="21"/>
        <v>3.3605636619204735</v>
      </c>
    </row>
    <row r="120" spans="2:25" ht="14.5" x14ac:dyDescent="0.35">
      <c r="B120" s="50">
        <v>31</v>
      </c>
      <c r="C120" s="50">
        <v>31</v>
      </c>
      <c r="D120" s="36">
        <f t="shared" si="12"/>
        <v>0.28570000000000001</v>
      </c>
      <c r="E120" s="37">
        <f t="shared" si="13"/>
        <v>3.7297257461704478</v>
      </c>
      <c r="F120"/>
      <c r="G120" s="51">
        <v>31</v>
      </c>
      <c r="H120" s="51">
        <v>31</v>
      </c>
      <c r="I120" s="36">
        <f t="shared" si="14"/>
        <v>0.28570000000000001</v>
      </c>
      <c r="J120" s="37">
        <f t="shared" si="15"/>
        <v>3.8691427922378621</v>
      </c>
      <c r="K120"/>
      <c r="L120" s="51">
        <v>31</v>
      </c>
      <c r="M120" s="51">
        <v>31</v>
      </c>
      <c r="N120" s="36">
        <f t="shared" si="16"/>
        <v>0.28570000000000001</v>
      </c>
      <c r="O120" s="37">
        <f t="shared" si="17"/>
        <v>3.8691427922378621</v>
      </c>
      <c r="P120"/>
      <c r="Q120" s="51">
        <v>31</v>
      </c>
      <c r="R120" s="51">
        <v>31</v>
      </c>
      <c r="S120" s="36">
        <f t="shared" si="18"/>
        <v>0.28570000000000001</v>
      </c>
      <c r="T120" s="37">
        <f t="shared" si="19"/>
        <v>4.1724927448837299</v>
      </c>
      <c r="U120"/>
      <c r="V120" s="51">
        <v>31</v>
      </c>
      <c r="W120" s="51">
        <v>31</v>
      </c>
      <c r="X120" s="36">
        <f t="shared" si="20"/>
        <v>0.28570000000000001</v>
      </c>
      <c r="Y120" s="37">
        <f t="shared" si="21"/>
        <v>3.4725824506511556</v>
      </c>
    </row>
    <row r="121" spans="2:25" ht="14" customHeight="1" x14ac:dyDescent="0.35">
      <c r="B121" s="50">
        <v>32</v>
      </c>
      <c r="C121" s="50">
        <v>32</v>
      </c>
      <c r="D121" s="36">
        <f t="shared" si="12"/>
        <v>0.28570000000000001</v>
      </c>
      <c r="E121" s="37">
        <f t="shared" si="13"/>
        <v>3.8500394799178816</v>
      </c>
      <c r="F121"/>
      <c r="G121" s="54">
        <v>32</v>
      </c>
      <c r="H121" s="126">
        <v>32</v>
      </c>
      <c r="I121" s="36">
        <f t="shared" si="14"/>
        <v>0.28570000000000001</v>
      </c>
      <c r="J121" s="37">
        <f t="shared" si="15"/>
        <v>3.9939538500519869</v>
      </c>
      <c r="K121"/>
      <c r="L121" s="51">
        <v>32</v>
      </c>
      <c r="M121" s="51">
        <v>32</v>
      </c>
      <c r="N121" s="36">
        <f t="shared" si="16"/>
        <v>0.28570000000000001</v>
      </c>
      <c r="O121" s="37">
        <f t="shared" si="17"/>
        <v>3.9939538500519869</v>
      </c>
      <c r="P121"/>
      <c r="Q121" s="51">
        <v>32</v>
      </c>
      <c r="R121" s="51">
        <v>32</v>
      </c>
      <c r="S121" s="36">
        <f t="shared" si="18"/>
        <v>0.28570000000000001</v>
      </c>
      <c r="T121" s="37">
        <f t="shared" si="19"/>
        <v>4.3070892850412701</v>
      </c>
      <c r="U121"/>
      <c r="V121" s="51">
        <v>32</v>
      </c>
      <c r="W121" s="51">
        <v>32</v>
      </c>
      <c r="X121" s="36">
        <f t="shared" si="20"/>
        <v>0.28570000000000001</v>
      </c>
      <c r="Y121" s="37">
        <f t="shared" si="21"/>
        <v>3.5846012393818376</v>
      </c>
    </row>
    <row r="122" spans="2:25" ht="14.5" x14ac:dyDescent="0.35">
      <c r="B122" s="50">
        <v>33</v>
      </c>
      <c r="C122" s="50">
        <v>33</v>
      </c>
      <c r="D122" s="36">
        <f t="shared" si="12"/>
        <v>0.28570000000000001</v>
      </c>
      <c r="E122" s="37">
        <f t="shared" si="13"/>
        <v>3.9703532136653155</v>
      </c>
      <c r="F122"/>
      <c r="G122" s="54">
        <v>33</v>
      </c>
      <c r="H122" s="126">
        <v>36</v>
      </c>
      <c r="I122" s="121">
        <f t="shared" si="14"/>
        <v>0.28570000000000001</v>
      </c>
      <c r="J122" s="186">
        <f>((H122/$J$84)*1000)*$N$4</f>
        <v>4.4931980813084849</v>
      </c>
      <c r="K122"/>
      <c r="L122" s="51">
        <v>33</v>
      </c>
      <c r="M122" s="51">
        <v>33</v>
      </c>
      <c r="N122" s="36">
        <f t="shared" si="16"/>
        <v>0.28570000000000001</v>
      </c>
      <c r="O122" s="37">
        <f t="shared" si="17"/>
        <v>4.1187649078661108</v>
      </c>
      <c r="P122"/>
      <c r="Q122" s="51">
        <v>33</v>
      </c>
      <c r="R122" s="51">
        <v>33</v>
      </c>
      <c r="S122" s="36">
        <f t="shared" si="18"/>
        <v>0.28570000000000001</v>
      </c>
      <c r="T122" s="37">
        <f t="shared" si="19"/>
        <v>4.4416858251988094</v>
      </c>
      <c r="U122"/>
      <c r="V122" s="51">
        <v>33</v>
      </c>
      <c r="W122" s="51">
        <v>33</v>
      </c>
      <c r="X122" s="36">
        <f t="shared" si="20"/>
        <v>0.28570000000000001</v>
      </c>
      <c r="Y122" s="37">
        <f t="shared" si="21"/>
        <v>3.6966200281125206</v>
      </c>
    </row>
    <row r="123" spans="2:25" ht="14.5" x14ac:dyDescent="0.35">
      <c r="B123" s="50">
        <v>34</v>
      </c>
      <c r="C123" s="50">
        <v>34</v>
      </c>
      <c r="D123" s="36">
        <f t="shared" si="12"/>
        <v>0.28570000000000001</v>
      </c>
      <c r="E123" s="37">
        <f t="shared" si="13"/>
        <v>4.0906669474127497</v>
      </c>
      <c r="F123"/>
      <c r="G123" s="51">
        <v>34</v>
      </c>
      <c r="H123" s="56">
        <v>30</v>
      </c>
      <c r="I123" s="36">
        <f t="shared" si="14"/>
        <v>0.28570000000000001</v>
      </c>
      <c r="J123" s="37">
        <f t="shared" si="15"/>
        <v>3.7443317344237377</v>
      </c>
      <c r="K123"/>
      <c r="L123" s="51">
        <v>34</v>
      </c>
      <c r="M123" s="51">
        <v>34</v>
      </c>
      <c r="N123" s="36">
        <f t="shared" si="16"/>
        <v>0.28570000000000001</v>
      </c>
      <c r="O123" s="37">
        <f t="shared" si="17"/>
        <v>4.2435759656802352</v>
      </c>
      <c r="P123"/>
      <c r="Q123" s="51">
        <v>34</v>
      </c>
      <c r="R123" s="51">
        <v>34</v>
      </c>
      <c r="S123" s="36">
        <f t="shared" si="18"/>
        <v>0.28570000000000001</v>
      </c>
      <c r="T123" s="37">
        <f t="shared" si="19"/>
        <v>4.5762823653563487</v>
      </c>
      <c r="U123"/>
      <c r="V123" s="51">
        <v>34</v>
      </c>
      <c r="W123" s="51">
        <v>34</v>
      </c>
      <c r="X123" s="36">
        <f t="shared" si="20"/>
        <v>0.28570000000000001</v>
      </c>
      <c r="Y123" s="37">
        <f t="shared" si="21"/>
        <v>3.8086388168432035</v>
      </c>
    </row>
    <row r="124" spans="2:25" ht="15" thickBot="1" x14ac:dyDescent="0.4">
      <c r="B124" s="50">
        <v>35</v>
      </c>
      <c r="C124" s="50">
        <v>35</v>
      </c>
      <c r="D124" s="36">
        <f t="shared" si="12"/>
        <v>0.28570000000000001</v>
      </c>
      <c r="E124" s="37">
        <f t="shared" si="13"/>
        <v>4.2109806811601835</v>
      </c>
      <c r="F124"/>
      <c r="G124" s="52">
        <v>35</v>
      </c>
      <c r="H124" s="57">
        <v>30</v>
      </c>
      <c r="I124" s="122">
        <f t="shared" si="14"/>
        <v>0.28570000000000001</v>
      </c>
      <c r="J124" s="123">
        <f t="shared" si="15"/>
        <v>3.7443317344237377</v>
      </c>
      <c r="K124"/>
      <c r="L124" s="51">
        <v>35</v>
      </c>
      <c r="M124" s="51">
        <v>35</v>
      </c>
      <c r="N124" s="36">
        <f t="shared" si="16"/>
        <v>0.28570000000000001</v>
      </c>
      <c r="O124" s="37">
        <f t="shared" si="17"/>
        <v>4.3683870234943605</v>
      </c>
      <c r="P124"/>
      <c r="Q124" s="51">
        <v>35</v>
      </c>
      <c r="R124" s="51">
        <v>35</v>
      </c>
      <c r="S124" s="36">
        <f t="shared" si="18"/>
        <v>0.28570000000000001</v>
      </c>
      <c r="T124" s="37">
        <f t="shared" si="19"/>
        <v>4.7108789055138889</v>
      </c>
      <c r="U124"/>
      <c r="V124" s="51">
        <v>35</v>
      </c>
      <c r="W124" s="51">
        <v>35</v>
      </c>
      <c r="X124" s="36">
        <f t="shared" si="20"/>
        <v>0.28570000000000001</v>
      </c>
      <c r="Y124" s="37">
        <f t="shared" si="21"/>
        <v>3.9206576055738855</v>
      </c>
    </row>
    <row r="125" spans="2:25" ht="14.5" x14ac:dyDescent="0.35">
      <c r="B125" s="50">
        <v>36</v>
      </c>
      <c r="C125" s="50">
        <v>36</v>
      </c>
      <c r="D125" s="36">
        <f t="shared" si="12"/>
        <v>0.28570000000000001</v>
      </c>
      <c r="E125" s="37">
        <f t="shared" si="13"/>
        <v>4.3312944149076165</v>
      </c>
      <c r="F125"/>
      <c r="G125" s="43"/>
      <c r="H125" s="43"/>
      <c r="I125" s="43"/>
      <c r="J125" s="43"/>
      <c r="K125"/>
      <c r="L125" s="51">
        <v>36</v>
      </c>
      <c r="M125" s="51">
        <v>36</v>
      </c>
      <c r="N125" s="36">
        <f t="shared" si="16"/>
        <v>0.28570000000000001</v>
      </c>
      <c r="O125" s="37">
        <f t="shared" si="17"/>
        <v>4.4931980813084849</v>
      </c>
      <c r="P125"/>
      <c r="Q125" s="51">
        <v>36</v>
      </c>
      <c r="R125" s="51">
        <v>36</v>
      </c>
      <c r="S125" s="36">
        <f t="shared" si="18"/>
        <v>0.28570000000000001</v>
      </c>
      <c r="T125" s="37">
        <f t="shared" si="19"/>
        <v>4.8454754456714282</v>
      </c>
      <c r="U125" s="38"/>
      <c r="V125" s="51">
        <v>36</v>
      </c>
      <c r="W125" s="51">
        <v>36</v>
      </c>
      <c r="X125" s="36">
        <f t="shared" si="20"/>
        <v>0.28570000000000001</v>
      </c>
      <c r="Y125" s="37">
        <f t="shared" si="21"/>
        <v>4.032676394304568</v>
      </c>
    </row>
    <row r="126" spans="2:25" ht="14.5" x14ac:dyDescent="0.35">
      <c r="B126" s="50">
        <v>37</v>
      </c>
      <c r="C126" s="50">
        <v>37</v>
      </c>
      <c r="D126" s="36">
        <f t="shared" si="12"/>
        <v>0.28570000000000001</v>
      </c>
      <c r="E126" s="37">
        <f t="shared" si="13"/>
        <v>4.4516081486550503</v>
      </c>
      <c r="F126"/>
      <c r="G126" s="43"/>
      <c r="H126" s="43"/>
      <c r="I126" s="43"/>
      <c r="J126" s="43"/>
      <c r="K126"/>
      <c r="L126" s="51">
        <v>37</v>
      </c>
      <c r="M126" s="51">
        <v>37</v>
      </c>
      <c r="N126" s="36">
        <f t="shared" si="16"/>
        <v>0.28570000000000001</v>
      </c>
      <c r="O126" s="37">
        <f t="shared" si="17"/>
        <v>4.6180091391226092</v>
      </c>
      <c r="P126"/>
      <c r="Q126" s="51">
        <v>37</v>
      </c>
      <c r="R126" s="51">
        <v>37</v>
      </c>
      <c r="S126" s="36">
        <f t="shared" si="18"/>
        <v>0.28570000000000001</v>
      </c>
      <c r="T126" s="37">
        <f t="shared" si="19"/>
        <v>4.9800719858289684</v>
      </c>
      <c r="U126" s="38"/>
      <c r="V126" s="54">
        <v>37</v>
      </c>
      <c r="W126" s="126">
        <v>37</v>
      </c>
      <c r="X126" s="121">
        <f t="shared" si="20"/>
        <v>0.28570000000000001</v>
      </c>
      <c r="Y126" s="186">
        <f t="shared" si="21"/>
        <v>4.1446951830352496</v>
      </c>
    </row>
    <row r="127" spans="2:25" ht="14.5" x14ac:dyDescent="0.35">
      <c r="B127" s="50">
        <v>38</v>
      </c>
      <c r="C127" s="50">
        <v>38</v>
      </c>
      <c r="D127" s="36">
        <f t="shared" si="12"/>
        <v>0.28570000000000001</v>
      </c>
      <c r="E127" s="37">
        <f t="shared" si="13"/>
        <v>4.571921882402485</v>
      </c>
      <c r="F127"/>
      <c r="G127" s="43"/>
      <c r="H127" s="43"/>
      <c r="I127" s="43"/>
      <c r="J127" s="43"/>
      <c r="K127"/>
      <c r="L127" s="51">
        <v>38</v>
      </c>
      <c r="M127" s="51">
        <v>38</v>
      </c>
      <c r="N127" s="36">
        <f t="shared" si="16"/>
        <v>0.28570000000000001</v>
      </c>
      <c r="O127" s="37">
        <f t="shared" si="17"/>
        <v>4.7428201969367336</v>
      </c>
      <c r="P127"/>
      <c r="Q127" s="54">
        <v>38</v>
      </c>
      <c r="R127" s="126">
        <v>38</v>
      </c>
      <c r="S127" s="121">
        <f t="shared" si="18"/>
        <v>0.28570000000000001</v>
      </c>
      <c r="T127" s="186">
        <f t="shared" si="19"/>
        <v>5.1146685259865077</v>
      </c>
      <c r="U127" s="38"/>
      <c r="V127" s="51">
        <v>38</v>
      </c>
      <c r="W127" s="56">
        <v>26</v>
      </c>
      <c r="X127" s="36">
        <f t="shared" si="20"/>
        <v>0.28570000000000001</v>
      </c>
      <c r="Y127" s="37">
        <f t="shared" si="21"/>
        <v>2.9124885069977435</v>
      </c>
    </row>
    <row r="128" spans="2:25" ht="14.5" x14ac:dyDescent="0.35">
      <c r="B128" s="50">
        <v>39</v>
      </c>
      <c r="C128" s="50">
        <v>39</v>
      </c>
      <c r="D128" s="36">
        <f t="shared" si="12"/>
        <v>0.28570000000000001</v>
      </c>
      <c r="E128" s="37">
        <f t="shared" si="13"/>
        <v>4.6922356161499179</v>
      </c>
      <c r="F128"/>
      <c r="G128" s="43"/>
      <c r="H128" s="43"/>
      <c r="I128" s="43"/>
      <c r="J128" s="43"/>
      <c r="K128"/>
      <c r="L128" s="51">
        <v>39</v>
      </c>
      <c r="M128" s="51">
        <v>39</v>
      </c>
      <c r="N128" s="36">
        <f t="shared" si="16"/>
        <v>0.28570000000000001</v>
      </c>
      <c r="O128" s="37">
        <f t="shared" si="17"/>
        <v>4.8676312547508589</v>
      </c>
      <c r="P128"/>
      <c r="Q128" s="51">
        <v>39</v>
      </c>
      <c r="R128" s="56">
        <v>30</v>
      </c>
      <c r="S128" s="36">
        <f t="shared" si="18"/>
        <v>0.28570000000000001</v>
      </c>
      <c r="T128" s="37">
        <f t="shared" si="19"/>
        <v>4.0378962047261906</v>
      </c>
      <c r="U128" s="38"/>
      <c r="V128" s="51">
        <v>39</v>
      </c>
      <c r="W128" s="56">
        <v>26</v>
      </c>
      <c r="X128" s="36">
        <f t="shared" si="20"/>
        <v>0.28570000000000001</v>
      </c>
      <c r="Y128" s="37">
        <f t="shared" si="21"/>
        <v>2.9124885069977435</v>
      </c>
    </row>
    <row r="129" spans="2:25" ht="15" thickBot="1" x14ac:dyDescent="0.4">
      <c r="B129" s="50">
        <v>40</v>
      </c>
      <c r="C129" s="50">
        <v>40</v>
      </c>
      <c r="D129" s="36">
        <f t="shared" si="12"/>
        <v>0.28570000000000001</v>
      </c>
      <c r="E129" s="37">
        <f t="shared" si="13"/>
        <v>4.8125493498973526</v>
      </c>
      <c r="F129"/>
      <c r="G129" s="43"/>
      <c r="H129" s="43"/>
      <c r="I129" s="43"/>
      <c r="J129" s="43"/>
      <c r="K129"/>
      <c r="L129" s="51">
        <v>40</v>
      </c>
      <c r="M129" s="51">
        <v>40</v>
      </c>
      <c r="N129" s="36">
        <f t="shared" si="16"/>
        <v>0.28570000000000001</v>
      </c>
      <c r="O129" s="37">
        <f t="shared" si="17"/>
        <v>4.9924423125649833</v>
      </c>
      <c r="P129"/>
      <c r="Q129" s="51">
        <v>40</v>
      </c>
      <c r="R129" s="56">
        <v>28</v>
      </c>
      <c r="S129" s="36">
        <f t="shared" si="18"/>
        <v>0.28570000000000001</v>
      </c>
      <c r="T129" s="37">
        <f t="shared" si="19"/>
        <v>3.7687031244111111</v>
      </c>
      <c r="U129"/>
      <c r="V129" s="52">
        <v>40</v>
      </c>
      <c r="W129" s="57">
        <v>27</v>
      </c>
      <c r="X129" s="122">
        <f t="shared" si="20"/>
        <v>0.28570000000000001</v>
      </c>
      <c r="Y129" s="123">
        <f t="shared" si="21"/>
        <v>3.0245072957284256</v>
      </c>
    </row>
    <row r="130" spans="2:25" ht="15" thickBot="1" x14ac:dyDescent="0.4">
      <c r="B130" s="54">
        <v>41</v>
      </c>
      <c r="C130" s="126">
        <v>41</v>
      </c>
      <c r="D130" s="121">
        <f t="shared" si="12"/>
        <v>0.28570000000000001</v>
      </c>
      <c r="E130" s="186">
        <f t="shared" si="13"/>
        <v>4.9328630836447864</v>
      </c>
      <c r="F130"/>
      <c r="G130" s="43"/>
      <c r="H130" s="43"/>
      <c r="I130" s="43"/>
      <c r="J130" s="43"/>
      <c r="K130"/>
      <c r="L130" s="51">
        <v>41</v>
      </c>
      <c r="M130" s="51">
        <v>41</v>
      </c>
      <c r="N130" s="36">
        <f t="shared" si="16"/>
        <v>0.28570000000000001</v>
      </c>
      <c r="O130" s="37">
        <f t="shared" si="17"/>
        <v>5.1172533703791085</v>
      </c>
      <c r="P130"/>
      <c r="Q130" s="52">
        <v>41</v>
      </c>
      <c r="R130" s="57">
        <v>24</v>
      </c>
      <c r="S130" s="122">
        <f t="shared" si="18"/>
        <v>0.28570000000000001</v>
      </c>
      <c r="T130" s="123">
        <f t="shared" si="19"/>
        <v>3.2303169637809521</v>
      </c>
      <c r="U130"/>
      <c r="V130" s="43"/>
      <c r="W130" s="43"/>
      <c r="X130" s="43"/>
      <c r="Y130" s="43"/>
    </row>
    <row r="131" spans="2:25" ht="14.5" x14ac:dyDescent="0.35">
      <c r="B131" s="50">
        <v>42</v>
      </c>
      <c r="C131" s="127">
        <v>38</v>
      </c>
      <c r="D131" s="36">
        <f t="shared" si="12"/>
        <v>0.28570000000000001</v>
      </c>
      <c r="E131" s="37">
        <f t="shared" si="13"/>
        <v>4.571921882402485</v>
      </c>
      <c r="F131"/>
      <c r="G131" s="43"/>
      <c r="H131" s="43"/>
      <c r="I131" s="43"/>
      <c r="J131" s="43"/>
      <c r="K131"/>
      <c r="L131" s="51">
        <v>42</v>
      </c>
      <c r="M131" s="51">
        <v>42</v>
      </c>
      <c r="N131" s="36">
        <f t="shared" si="16"/>
        <v>0.28570000000000001</v>
      </c>
      <c r="O131" s="37">
        <f t="shared" si="17"/>
        <v>5.242064428193232</v>
      </c>
      <c r="P131"/>
      <c r="Q131" s="43"/>
      <c r="R131" s="43"/>
      <c r="S131" s="43"/>
      <c r="T131" s="43"/>
      <c r="U131"/>
      <c r="V131" s="43"/>
      <c r="W131" s="43"/>
      <c r="X131" s="43"/>
      <c r="Y131" s="43"/>
    </row>
    <row r="132" spans="2:25" ht="14.5" x14ac:dyDescent="0.35">
      <c r="B132" s="53">
        <v>43</v>
      </c>
      <c r="C132" s="128">
        <v>37</v>
      </c>
      <c r="D132" s="36">
        <f t="shared" si="12"/>
        <v>0.28570000000000001</v>
      </c>
      <c r="E132" s="37">
        <f t="shared" si="13"/>
        <v>4.4516081486550503</v>
      </c>
      <c r="F132"/>
      <c r="G132" s="43"/>
      <c r="H132" s="43"/>
      <c r="I132" s="43"/>
      <c r="J132" s="43"/>
      <c r="K132"/>
      <c r="L132" s="51">
        <v>43</v>
      </c>
      <c r="M132" s="51">
        <v>43</v>
      </c>
      <c r="N132" s="36">
        <f t="shared" si="16"/>
        <v>0.28570000000000001</v>
      </c>
      <c r="O132" s="37">
        <f t="shared" si="17"/>
        <v>5.3668754860073573</v>
      </c>
      <c r="P132"/>
      <c r="Q132" s="43"/>
      <c r="R132" s="43"/>
      <c r="S132" s="43"/>
      <c r="T132" s="43"/>
      <c r="U132"/>
      <c r="V132" s="43"/>
      <c r="W132" s="43"/>
      <c r="X132" s="43"/>
      <c r="Y132" s="43"/>
    </row>
    <row r="133" spans="2:25" ht="15" thickBot="1" x14ac:dyDescent="0.4">
      <c r="B133" s="129">
        <v>44</v>
      </c>
      <c r="C133" s="130">
        <v>37</v>
      </c>
      <c r="D133" s="122">
        <f t="shared" si="12"/>
        <v>0.28570000000000001</v>
      </c>
      <c r="E133" s="123">
        <f t="shared" si="13"/>
        <v>4.4516081486550503</v>
      </c>
      <c r="F133"/>
      <c r="G133" s="43"/>
      <c r="H133" s="43"/>
      <c r="I133" s="43"/>
      <c r="J133" s="43"/>
      <c r="K133"/>
      <c r="L133" s="51">
        <v>44</v>
      </c>
      <c r="M133" s="51">
        <v>44</v>
      </c>
      <c r="N133" s="36">
        <f t="shared" si="16"/>
        <v>0.28570000000000001</v>
      </c>
      <c r="O133" s="37">
        <f t="shared" si="17"/>
        <v>5.4916865438214817</v>
      </c>
      <c r="P133"/>
      <c r="Q133" s="43"/>
      <c r="R133" s="43"/>
      <c r="S133" s="43"/>
      <c r="T133" s="43"/>
      <c r="U133"/>
      <c r="V133" s="43"/>
      <c r="W133" s="43"/>
      <c r="X133" s="43"/>
      <c r="Y133" s="43"/>
    </row>
    <row r="134" spans="2:25" ht="14.5" x14ac:dyDescent="0.35">
      <c r="B134" s="41"/>
      <c r="C134" s="41"/>
      <c r="D134" s="41"/>
      <c r="E134" s="42"/>
      <c r="F134" s="43"/>
      <c r="G134"/>
      <c r="H134"/>
      <c r="I134"/>
      <c r="J134"/>
      <c r="K134"/>
      <c r="L134" s="51">
        <v>45</v>
      </c>
      <c r="M134" s="51">
        <v>45</v>
      </c>
      <c r="N134" s="36">
        <f t="shared" si="16"/>
        <v>0.28570000000000001</v>
      </c>
      <c r="O134" s="37">
        <f t="shared" si="17"/>
        <v>5.616497601635607</v>
      </c>
      <c r="P134"/>
      <c r="Q134"/>
      <c r="R134"/>
      <c r="S134"/>
      <c r="T134"/>
      <c r="U134"/>
      <c r="V134"/>
      <c r="W134"/>
      <c r="X134"/>
      <c r="Y134"/>
    </row>
    <row r="135" spans="2:25" ht="14.5" x14ac:dyDescent="0.35">
      <c r="B135" s="41"/>
      <c r="C135" s="41"/>
      <c r="D135" s="41"/>
      <c r="E135" s="42"/>
      <c r="F135" s="43"/>
      <c r="G135"/>
      <c r="H135"/>
      <c r="I135"/>
      <c r="J135"/>
      <c r="K135"/>
      <c r="L135" s="51">
        <v>46</v>
      </c>
      <c r="M135" s="51">
        <v>46</v>
      </c>
      <c r="N135" s="36">
        <f t="shared" si="16"/>
        <v>0.28570000000000001</v>
      </c>
      <c r="O135" s="37">
        <f t="shared" si="17"/>
        <v>5.7413086594497305</v>
      </c>
      <c r="P135"/>
      <c r="Q135"/>
      <c r="R135"/>
      <c r="S135"/>
      <c r="T135"/>
      <c r="U135"/>
      <c r="V135"/>
      <c r="W135"/>
      <c r="X135"/>
      <c r="Y135"/>
    </row>
    <row r="136" spans="2:25" ht="14.5" x14ac:dyDescent="0.35">
      <c r="B136" s="41"/>
      <c r="C136" s="41"/>
      <c r="D136" s="41"/>
      <c r="E136" s="42"/>
      <c r="F136" s="43"/>
      <c r="G136"/>
      <c r="H136"/>
      <c r="I136"/>
      <c r="J136"/>
      <c r="K136"/>
      <c r="L136" s="51">
        <v>47</v>
      </c>
      <c r="M136" s="51">
        <v>47</v>
      </c>
      <c r="N136" s="36">
        <f t="shared" si="16"/>
        <v>0.28570000000000001</v>
      </c>
      <c r="O136" s="37">
        <f t="shared" si="17"/>
        <v>5.8661197172638548</v>
      </c>
      <c r="P136"/>
      <c r="Q136"/>
      <c r="R136"/>
      <c r="S136"/>
      <c r="T136"/>
      <c r="U136"/>
      <c r="V136"/>
      <c r="W136"/>
      <c r="X136"/>
      <c r="Y136"/>
    </row>
    <row r="137" spans="2:25" ht="14.5" x14ac:dyDescent="0.35">
      <c r="B137" s="41"/>
      <c r="C137" s="41"/>
      <c r="D137" s="41"/>
      <c r="E137" s="42"/>
      <c r="F137" s="43"/>
      <c r="G137"/>
      <c r="H137"/>
      <c r="I137"/>
      <c r="J137"/>
      <c r="K137"/>
      <c r="L137" s="51">
        <v>48</v>
      </c>
      <c r="M137" s="51">
        <v>48</v>
      </c>
      <c r="N137" s="36">
        <f t="shared" si="16"/>
        <v>0.28570000000000001</v>
      </c>
      <c r="O137" s="37">
        <f t="shared" si="17"/>
        <v>5.9909307750779801</v>
      </c>
      <c r="P137"/>
      <c r="Q137"/>
      <c r="R137"/>
      <c r="S137"/>
      <c r="T137"/>
      <c r="U137"/>
      <c r="V137"/>
      <c r="W137"/>
      <c r="X137"/>
      <c r="Y137"/>
    </row>
    <row r="138" spans="2:25" ht="14.5" x14ac:dyDescent="0.35">
      <c r="B138" s="41"/>
      <c r="C138" s="41"/>
      <c r="D138" s="41"/>
      <c r="E138" s="42"/>
      <c r="F138" s="43"/>
      <c r="G138"/>
      <c r="H138"/>
      <c r="I138"/>
      <c r="J138"/>
      <c r="K138"/>
      <c r="L138" s="51">
        <v>49</v>
      </c>
      <c r="M138" s="51">
        <v>49</v>
      </c>
      <c r="N138" s="36">
        <f t="shared" si="16"/>
        <v>0.28570000000000001</v>
      </c>
      <c r="O138" s="37">
        <f t="shared" si="17"/>
        <v>6.1157418328921045</v>
      </c>
      <c r="P138"/>
      <c r="Q138"/>
      <c r="R138"/>
      <c r="S138"/>
      <c r="T138"/>
      <c r="U138"/>
      <c r="V138"/>
      <c r="W138"/>
      <c r="X138"/>
      <c r="Y138"/>
    </row>
    <row r="139" spans="2:25" ht="14.5" x14ac:dyDescent="0.35">
      <c r="B139" s="41"/>
      <c r="C139" s="41"/>
      <c r="D139" s="41"/>
      <c r="E139" s="42"/>
      <c r="F139" s="43"/>
      <c r="G139"/>
      <c r="H139"/>
      <c r="I139"/>
      <c r="J139"/>
      <c r="K139"/>
      <c r="L139" s="51">
        <v>50</v>
      </c>
      <c r="M139" s="51">
        <v>50</v>
      </c>
      <c r="N139" s="36">
        <f t="shared" si="16"/>
        <v>0.28570000000000001</v>
      </c>
      <c r="O139" s="37">
        <f t="shared" si="17"/>
        <v>6.2405528907062289</v>
      </c>
      <c r="P139"/>
      <c r="Q139"/>
      <c r="R139"/>
      <c r="S139"/>
      <c r="T139"/>
      <c r="U139"/>
      <c r="V139"/>
      <c r="W139"/>
      <c r="X139"/>
      <c r="Y139"/>
    </row>
    <row r="140" spans="2:25" ht="14.5" x14ac:dyDescent="0.35">
      <c r="B140" s="41"/>
      <c r="C140" s="41"/>
      <c r="D140" s="41"/>
      <c r="E140" s="42"/>
      <c r="F140" s="43"/>
      <c r="G140"/>
      <c r="H140"/>
      <c r="I140"/>
      <c r="J140"/>
      <c r="K140"/>
      <c r="L140" s="51">
        <v>51</v>
      </c>
      <c r="M140" s="51">
        <v>51</v>
      </c>
      <c r="N140" s="36">
        <f t="shared" si="16"/>
        <v>0.28570000000000001</v>
      </c>
      <c r="O140" s="37">
        <f t="shared" si="17"/>
        <v>6.3653639485203533</v>
      </c>
      <c r="P140"/>
      <c r="Q140"/>
      <c r="R140"/>
      <c r="S140"/>
      <c r="T140"/>
      <c r="U140"/>
      <c r="V140"/>
      <c r="W140"/>
      <c r="X140"/>
      <c r="Y140"/>
    </row>
    <row r="141" spans="2:25" ht="14.5" x14ac:dyDescent="0.35">
      <c r="B141" s="41"/>
      <c r="C141" s="41"/>
      <c r="D141" s="41"/>
      <c r="E141" s="42"/>
      <c r="F141" s="43"/>
      <c r="G141"/>
      <c r="H141"/>
      <c r="I141"/>
      <c r="J141"/>
      <c r="K141"/>
      <c r="L141" s="51">
        <v>52</v>
      </c>
      <c r="M141" s="51">
        <v>52</v>
      </c>
      <c r="N141" s="36">
        <f t="shared" si="16"/>
        <v>0.28570000000000001</v>
      </c>
      <c r="O141" s="37">
        <f t="shared" si="17"/>
        <v>6.4901750063344785</v>
      </c>
      <c r="P141"/>
      <c r="Q141"/>
      <c r="R141"/>
      <c r="S141"/>
      <c r="T141"/>
      <c r="U141"/>
      <c r="V141"/>
      <c r="W141"/>
      <c r="X141"/>
      <c r="Y141"/>
    </row>
    <row r="142" spans="2:25" ht="14.5" x14ac:dyDescent="0.35">
      <c r="B142" s="41"/>
      <c r="C142" s="41"/>
      <c r="D142" s="41"/>
      <c r="E142" s="42"/>
      <c r="F142" s="43"/>
      <c r="G142"/>
      <c r="H142"/>
      <c r="I142"/>
      <c r="J142"/>
      <c r="K142"/>
      <c r="L142" s="51">
        <v>53</v>
      </c>
      <c r="M142" s="51">
        <v>53</v>
      </c>
      <c r="N142" s="36">
        <f t="shared" si="16"/>
        <v>0.28570000000000001</v>
      </c>
      <c r="O142" s="37">
        <f t="shared" si="17"/>
        <v>6.6149860641486038</v>
      </c>
      <c r="P142" s="43"/>
      <c r="Q142"/>
      <c r="R142"/>
      <c r="S142"/>
      <c r="T142"/>
      <c r="U142"/>
      <c r="V142"/>
      <c r="W142"/>
      <c r="X142"/>
      <c r="Y142"/>
    </row>
    <row r="143" spans="2:25" ht="14.5" x14ac:dyDescent="0.35">
      <c r="B143" s="41"/>
      <c r="C143" s="41"/>
      <c r="D143" s="41"/>
      <c r="E143" s="42"/>
      <c r="F143" s="43"/>
      <c r="G143"/>
      <c r="H143"/>
      <c r="I143"/>
      <c r="J143"/>
      <c r="K143"/>
      <c r="L143" s="51">
        <v>54</v>
      </c>
      <c r="M143" s="51">
        <v>54</v>
      </c>
      <c r="N143" s="36">
        <f t="shared" si="16"/>
        <v>0.28570000000000001</v>
      </c>
      <c r="O143" s="37">
        <f t="shared" si="17"/>
        <v>6.7397971219627273</v>
      </c>
      <c r="P143" s="43"/>
      <c r="Q143"/>
      <c r="R143"/>
      <c r="S143"/>
      <c r="T143"/>
      <c r="U143"/>
      <c r="V143"/>
      <c r="W143"/>
      <c r="X143"/>
      <c r="Y143"/>
    </row>
    <row r="144" spans="2:25" ht="14.5" x14ac:dyDescent="0.35">
      <c r="B144" s="41"/>
      <c r="C144" s="41"/>
      <c r="D144" s="41"/>
      <c r="E144" s="42"/>
      <c r="F144" s="43"/>
      <c r="G144"/>
      <c r="H144"/>
      <c r="I144"/>
      <c r="J144"/>
      <c r="K144"/>
      <c r="L144" s="51">
        <v>55</v>
      </c>
      <c r="M144" s="51">
        <v>55</v>
      </c>
      <c r="N144" s="36">
        <f t="shared" si="16"/>
        <v>0.28570000000000001</v>
      </c>
      <c r="O144" s="37">
        <f t="shared" si="17"/>
        <v>6.8646081797768526</v>
      </c>
      <c r="P144" s="43"/>
      <c r="Q144"/>
      <c r="R144"/>
      <c r="S144"/>
      <c r="T144"/>
      <c r="U144"/>
      <c r="V144"/>
      <c r="W144"/>
      <c r="X144"/>
      <c r="Y144"/>
    </row>
    <row r="145" spans="2:25" ht="14.5" x14ac:dyDescent="0.35">
      <c r="B145" s="41"/>
      <c r="C145" s="41"/>
      <c r="D145" s="41"/>
      <c r="E145" s="42"/>
      <c r="F145" s="43"/>
      <c r="G145"/>
      <c r="H145"/>
      <c r="I145"/>
      <c r="J145"/>
      <c r="K145"/>
      <c r="L145" s="51">
        <v>56</v>
      </c>
      <c r="M145" s="51">
        <v>56</v>
      </c>
      <c r="N145" s="36">
        <f t="shared" si="16"/>
        <v>0.28570000000000001</v>
      </c>
      <c r="O145" s="37">
        <f t="shared" si="17"/>
        <v>6.9894192375909761</v>
      </c>
      <c r="P145" s="43"/>
      <c r="Q145"/>
      <c r="R145"/>
      <c r="S145"/>
      <c r="T145"/>
      <c r="U145"/>
      <c r="V145"/>
      <c r="W145"/>
      <c r="X145"/>
      <c r="Y145"/>
    </row>
    <row r="146" spans="2:25" ht="14.5" x14ac:dyDescent="0.35">
      <c r="B146" s="41"/>
      <c r="C146" s="41"/>
      <c r="D146" s="41"/>
      <c r="E146" s="42"/>
      <c r="F146" s="43"/>
      <c r="G146"/>
      <c r="H146"/>
      <c r="I146"/>
      <c r="J146"/>
      <c r="K146"/>
      <c r="L146" s="51">
        <v>57</v>
      </c>
      <c r="M146" s="51">
        <v>57</v>
      </c>
      <c r="N146" s="36">
        <f t="shared" si="16"/>
        <v>0.28570000000000001</v>
      </c>
      <c r="O146" s="37">
        <f t="shared" si="17"/>
        <v>7.1142302954051013</v>
      </c>
      <c r="P146" s="43"/>
      <c r="Q146"/>
      <c r="R146"/>
      <c r="S146"/>
      <c r="T146"/>
      <c r="U146"/>
      <c r="V146"/>
      <c r="W146"/>
      <c r="X146"/>
      <c r="Y146"/>
    </row>
    <row r="147" spans="2:25" ht="14.5" x14ac:dyDescent="0.35">
      <c r="B147" s="41"/>
      <c r="C147" s="41"/>
      <c r="D147" s="41"/>
      <c r="E147" s="42"/>
      <c r="F147" s="43"/>
      <c r="G147"/>
      <c r="H147"/>
      <c r="I147"/>
      <c r="J147"/>
      <c r="K147"/>
      <c r="L147" s="51">
        <v>58</v>
      </c>
      <c r="M147" s="51">
        <v>58</v>
      </c>
      <c r="N147" s="36">
        <f t="shared" si="16"/>
        <v>0.28570000000000001</v>
      </c>
      <c r="O147" s="37">
        <f t="shared" si="17"/>
        <v>7.2390413532192257</v>
      </c>
      <c r="P147" s="43"/>
      <c r="Q147"/>
      <c r="R147"/>
      <c r="S147"/>
      <c r="T147"/>
      <c r="U147"/>
      <c r="V147"/>
      <c r="W147"/>
      <c r="X147"/>
      <c r="Y147"/>
    </row>
    <row r="148" spans="2:25" ht="14.5" x14ac:dyDescent="0.35">
      <c r="B148" s="41"/>
      <c r="C148" s="41"/>
      <c r="D148" s="41"/>
      <c r="E148" s="42"/>
      <c r="F148" s="43"/>
      <c r="G148"/>
      <c r="H148"/>
      <c r="I148"/>
      <c r="J148"/>
      <c r="K148"/>
      <c r="L148" s="51">
        <v>59</v>
      </c>
      <c r="M148" s="51">
        <v>59</v>
      </c>
      <c r="N148" s="36">
        <f t="shared" si="16"/>
        <v>0.28570000000000001</v>
      </c>
      <c r="O148" s="37">
        <f t="shared" si="17"/>
        <v>7.3638524110333501</v>
      </c>
      <c r="P148" s="43"/>
      <c r="Q148"/>
      <c r="R148"/>
      <c r="S148"/>
      <c r="T148"/>
      <c r="U148"/>
      <c r="V148"/>
      <c r="W148"/>
      <c r="X148"/>
      <c r="Y148"/>
    </row>
    <row r="149" spans="2:25" ht="14.5" x14ac:dyDescent="0.35">
      <c r="B149" s="41"/>
      <c r="C149" s="41"/>
      <c r="D149" s="41"/>
      <c r="E149" s="42"/>
      <c r="F149" s="43"/>
      <c r="G149"/>
      <c r="H149"/>
      <c r="I149"/>
      <c r="J149"/>
      <c r="K149"/>
      <c r="L149" s="51">
        <v>60</v>
      </c>
      <c r="M149" s="51">
        <v>60</v>
      </c>
      <c r="N149" s="36">
        <f t="shared" si="16"/>
        <v>0.28570000000000001</v>
      </c>
      <c r="O149" s="37">
        <f t="shared" si="17"/>
        <v>7.4886634688474754</v>
      </c>
      <c r="P149" s="43"/>
      <c r="Q149"/>
      <c r="R149"/>
      <c r="S149"/>
      <c r="T149"/>
      <c r="U149"/>
      <c r="V149"/>
      <c r="W149"/>
      <c r="X149"/>
      <c r="Y149"/>
    </row>
    <row r="150" spans="2:25" ht="14.5" x14ac:dyDescent="0.35">
      <c r="B150" s="41"/>
      <c r="C150" s="41"/>
      <c r="D150" s="41"/>
      <c r="E150" s="42"/>
      <c r="F150" s="43"/>
      <c r="G150"/>
      <c r="H150"/>
      <c r="I150"/>
      <c r="J150"/>
      <c r="K150"/>
      <c r="L150" s="51">
        <v>61</v>
      </c>
      <c r="M150" s="51">
        <v>61</v>
      </c>
      <c r="N150" s="36">
        <f t="shared" si="16"/>
        <v>0.28570000000000001</v>
      </c>
      <c r="O150" s="37">
        <f t="shared" si="17"/>
        <v>7.6134745266615997</v>
      </c>
      <c r="P150" s="43"/>
      <c r="Q150"/>
      <c r="R150"/>
      <c r="S150"/>
      <c r="T150"/>
      <c r="U150"/>
      <c r="V150"/>
      <c r="W150"/>
      <c r="X150"/>
      <c r="Y150"/>
    </row>
    <row r="151" spans="2:25" ht="14.5" x14ac:dyDescent="0.35">
      <c r="B151" s="41"/>
      <c r="C151" s="41"/>
      <c r="D151" s="41"/>
      <c r="E151" s="42"/>
      <c r="F151" s="43"/>
      <c r="G151"/>
      <c r="H151"/>
      <c r="I151"/>
      <c r="J151"/>
      <c r="K151"/>
      <c r="L151" s="54">
        <v>62</v>
      </c>
      <c r="M151" s="126">
        <v>62</v>
      </c>
      <c r="N151" s="121">
        <f t="shared" si="16"/>
        <v>0.28570000000000001</v>
      </c>
      <c r="O151" s="186">
        <f t="shared" si="17"/>
        <v>7.7382855844757241</v>
      </c>
      <c r="P151" s="43"/>
      <c r="Q151"/>
      <c r="R151"/>
      <c r="S151"/>
      <c r="T151"/>
      <c r="U151"/>
      <c r="V151"/>
      <c r="W151"/>
      <c r="X151"/>
      <c r="Y151"/>
    </row>
    <row r="152" spans="2:25" ht="14.5" x14ac:dyDescent="0.35">
      <c r="B152" s="41"/>
      <c r="C152" s="41"/>
      <c r="D152" s="41"/>
      <c r="E152" s="42"/>
      <c r="F152" s="43"/>
      <c r="G152"/>
      <c r="H152"/>
      <c r="I152"/>
      <c r="J152"/>
      <c r="K152"/>
      <c r="L152" s="51">
        <v>63</v>
      </c>
      <c r="M152" s="56">
        <v>38</v>
      </c>
      <c r="N152" s="36">
        <f t="shared" si="16"/>
        <v>0.28570000000000001</v>
      </c>
      <c r="O152" s="37">
        <f t="shared" si="17"/>
        <v>4.7428201969367336</v>
      </c>
      <c r="P152" s="43"/>
      <c r="Q152"/>
      <c r="R152"/>
      <c r="S152"/>
      <c r="T152"/>
      <c r="U152"/>
      <c r="V152"/>
      <c r="W152"/>
      <c r="X152"/>
      <c r="Y152"/>
    </row>
    <row r="153" spans="2:25" ht="14.5" x14ac:dyDescent="0.35">
      <c r="B153" s="41"/>
      <c r="C153" s="41"/>
      <c r="D153" s="41"/>
      <c r="E153" s="42"/>
      <c r="F153" s="43"/>
      <c r="G153"/>
      <c r="H153"/>
      <c r="I153"/>
      <c r="J153"/>
      <c r="K153"/>
      <c r="L153" s="51">
        <v>64</v>
      </c>
      <c r="M153" s="56">
        <v>24</v>
      </c>
      <c r="N153" s="36">
        <f t="shared" si="16"/>
        <v>0.28570000000000001</v>
      </c>
      <c r="O153" s="37">
        <f t="shared" si="17"/>
        <v>2.9954653875389901</v>
      </c>
      <c r="P153" s="43"/>
      <c r="Q153"/>
      <c r="R153"/>
      <c r="S153"/>
      <c r="T153"/>
      <c r="U153"/>
      <c r="V153"/>
      <c r="W153"/>
      <c r="X153"/>
      <c r="Y153"/>
    </row>
    <row r="154" spans="2:25" ht="15" thickBot="1" x14ac:dyDescent="0.4">
      <c r="B154" s="41"/>
      <c r="C154" s="41"/>
      <c r="D154" s="41"/>
      <c r="E154" s="45"/>
      <c r="F154" s="43"/>
      <c r="G154"/>
      <c r="H154"/>
      <c r="I154"/>
      <c r="J154"/>
      <c r="K154"/>
      <c r="L154" s="52">
        <v>65</v>
      </c>
      <c r="M154" s="57">
        <v>24</v>
      </c>
      <c r="N154" s="122">
        <f t="shared" si="16"/>
        <v>0.28570000000000001</v>
      </c>
      <c r="O154" s="278">
        <f t="shared" si="17"/>
        <v>2.9954653875389901</v>
      </c>
      <c r="P154" s="43"/>
      <c r="Q154"/>
      <c r="R154"/>
      <c r="S154"/>
      <c r="T154"/>
      <c r="U154"/>
      <c r="V154"/>
      <c r="W154"/>
      <c r="X154"/>
      <c r="Y154"/>
    </row>
    <row r="155" spans="2:25" x14ac:dyDescent="0.35">
      <c r="B155" s="41"/>
      <c r="C155" s="41"/>
      <c r="D155" s="41"/>
      <c r="E155" s="42"/>
      <c r="F155" s="41"/>
    </row>
    <row r="156" spans="2:25" x14ac:dyDescent="0.35">
      <c r="B156" s="41"/>
      <c r="C156" s="41"/>
      <c r="D156" s="41"/>
      <c r="E156" s="42"/>
      <c r="F156" s="41"/>
    </row>
    <row r="157" spans="2:25" x14ac:dyDescent="0.35">
      <c r="B157" s="41"/>
      <c r="C157" s="41"/>
      <c r="D157" s="41"/>
      <c r="E157" s="42"/>
      <c r="F157" s="41"/>
    </row>
    <row r="158" spans="2:25" x14ac:dyDescent="0.35">
      <c r="B158" s="41"/>
      <c r="C158" s="41"/>
      <c r="D158" s="41"/>
      <c r="E158" s="42"/>
      <c r="F158" s="41"/>
    </row>
    <row r="159" spans="2:25" x14ac:dyDescent="0.35">
      <c r="B159" s="41"/>
      <c r="C159" s="41"/>
      <c r="D159" s="41"/>
      <c r="E159" s="42"/>
      <c r="F159" s="41"/>
    </row>
    <row r="160" spans="2:25" x14ac:dyDescent="0.35">
      <c r="B160" s="41"/>
      <c r="C160" s="41"/>
      <c r="D160" s="41"/>
      <c r="E160" s="41"/>
      <c r="F160" s="41"/>
    </row>
    <row r="161" spans="2:6" x14ac:dyDescent="0.35">
      <c r="B161" s="41"/>
      <c r="C161" s="41"/>
      <c r="D161" s="41"/>
      <c r="E161" s="41"/>
      <c r="F161" s="41"/>
    </row>
  </sheetData>
  <mergeCells count="23">
    <mergeCell ref="T88:T89"/>
    <mergeCell ref="V88:X88"/>
    <mergeCell ref="Y88:Y89"/>
    <mergeCell ref="Y10:Y11"/>
    <mergeCell ref="L4:M4"/>
    <mergeCell ref="O88:O89"/>
    <mergeCell ref="Q88:S88"/>
    <mergeCell ref="B10:D10"/>
    <mergeCell ref="E10:E11"/>
    <mergeCell ref="G10:I10"/>
    <mergeCell ref="J10:J11"/>
    <mergeCell ref="L10:N10"/>
    <mergeCell ref="B88:D88"/>
    <mergeCell ref="E88:E89"/>
    <mergeCell ref="G88:I88"/>
    <mergeCell ref="J88:J89"/>
    <mergeCell ref="L88:N88"/>
    <mergeCell ref="O10:O11"/>
    <mergeCell ref="Q10:S10"/>
    <mergeCell ref="T10:T11"/>
    <mergeCell ref="V10:X10"/>
    <mergeCell ref="L1:N1"/>
    <mergeCell ref="L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zoomScale="70" zoomScaleNormal="70" workbookViewId="0">
      <selection activeCell="H16" sqref="H16"/>
    </sheetView>
  </sheetViews>
  <sheetFormatPr defaultRowHeight="14" x14ac:dyDescent="0.3"/>
  <cols>
    <col min="1" max="1" width="10.1796875" style="202" customWidth="1"/>
    <col min="2" max="2" width="7.6328125" style="202" customWidth="1"/>
    <col min="3" max="3" width="12.90625" style="202" customWidth="1"/>
    <col min="4" max="4" width="13.81640625" style="202" customWidth="1"/>
    <col min="5" max="5" width="13" style="202" customWidth="1"/>
    <col min="6" max="6" width="10.453125" style="202" customWidth="1"/>
    <col min="7" max="7" width="8.7265625" style="202"/>
    <col min="8" max="8" width="12.6328125" style="202" customWidth="1"/>
    <col min="9" max="9" width="11.453125" style="202" customWidth="1"/>
    <col min="10" max="10" width="8.453125" style="202" bestFit="1" customWidth="1"/>
    <col min="11" max="11" width="10.36328125" style="202" customWidth="1"/>
    <col min="12" max="12" width="10" style="202" customWidth="1"/>
    <col min="13" max="13" width="14.1796875" style="202" customWidth="1"/>
    <col min="14" max="14" width="13.6328125" style="202" customWidth="1"/>
    <col min="15" max="15" width="14.1796875" style="202" customWidth="1"/>
    <col min="16" max="16" width="16.08984375" style="202" customWidth="1"/>
    <col min="17" max="16384" width="8.7265625" style="202"/>
  </cols>
  <sheetData>
    <row r="1" spans="1:17" ht="28.5" customHeight="1" x14ac:dyDescent="0.3">
      <c r="M1" s="203"/>
      <c r="N1" s="203"/>
    </row>
    <row r="2" spans="1:17" ht="30" x14ac:dyDescent="0.3">
      <c r="A2" s="330" t="s">
        <v>2</v>
      </c>
      <c r="B2" s="331" t="s">
        <v>3</v>
      </c>
      <c r="C2" s="134" t="s">
        <v>22</v>
      </c>
      <c r="D2" s="134" t="s">
        <v>35</v>
      </c>
      <c r="E2" s="134" t="s">
        <v>173</v>
      </c>
      <c r="F2" s="135" t="s">
        <v>23</v>
      </c>
      <c r="G2" s="135" t="s">
        <v>24</v>
      </c>
      <c r="H2" s="135" t="s">
        <v>92</v>
      </c>
      <c r="I2" s="135" t="s">
        <v>91</v>
      </c>
      <c r="J2" s="135" t="s">
        <v>25</v>
      </c>
      <c r="K2" s="135" t="s">
        <v>26</v>
      </c>
      <c r="L2" s="135" t="s">
        <v>27</v>
      </c>
      <c r="M2" s="135" t="s">
        <v>28</v>
      </c>
      <c r="N2" s="135" t="s">
        <v>29</v>
      </c>
      <c r="O2" s="135" t="s">
        <v>30</v>
      </c>
      <c r="P2" s="135" t="s">
        <v>94</v>
      </c>
    </row>
    <row r="3" spans="1:17" ht="15.5" x14ac:dyDescent="0.3">
      <c r="A3" s="330"/>
      <c r="B3" s="331"/>
      <c r="C3" s="5" t="s">
        <v>20</v>
      </c>
      <c r="D3" s="5" t="s">
        <v>19</v>
      </c>
      <c r="E3" s="5" t="s">
        <v>172</v>
      </c>
      <c r="F3" s="6" t="s">
        <v>4</v>
      </c>
      <c r="G3" s="6" t="s">
        <v>31</v>
      </c>
      <c r="H3" s="6" t="s">
        <v>21</v>
      </c>
      <c r="I3" s="6" t="s">
        <v>6</v>
      </c>
      <c r="J3" s="6" t="s">
        <v>33</v>
      </c>
      <c r="K3" s="6" t="s">
        <v>36</v>
      </c>
      <c r="L3" s="6" t="s">
        <v>36</v>
      </c>
      <c r="M3" s="6" t="s">
        <v>34</v>
      </c>
      <c r="N3" s="6" t="s">
        <v>34</v>
      </c>
      <c r="O3" s="6" t="s">
        <v>34</v>
      </c>
      <c r="P3" s="6" t="s">
        <v>34</v>
      </c>
    </row>
    <row r="4" spans="1:17" ht="14.5" x14ac:dyDescent="0.3">
      <c r="A4" s="332" t="s">
        <v>96</v>
      </c>
      <c r="B4" s="133" t="s">
        <v>7</v>
      </c>
      <c r="C4" s="7">
        <v>56</v>
      </c>
      <c r="D4" s="7">
        <v>49</v>
      </c>
      <c r="E4" s="7">
        <f>D4/10</f>
        <v>4.9000000000000004</v>
      </c>
      <c r="F4" s="8">
        <v>2.2000000000000002</v>
      </c>
      <c r="G4" s="9">
        <f>D4*C4</f>
        <v>2744</v>
      </c>
      <c r="H4" s="9">
        <f t="shared" ref="H4:H5" si="0">SQRT(I4)</f>
        <v>59.123103785862639</v>
      </c>
      <c r="I4" s="10">
        <f t="shared" ref="I4:I5" si="1">4*G4/3.14</f>
        <v>3495.5414012738852</v>
      </c>
      <c r="J4" s="10">
        <f t="shared" ref="J4:J15" si="2">(F4/I4)*1000</f>
        <v>0.62937317784256563</v>
      </c>
      <c r="K4" s="10">
        <f t="shared" ref="K4:K5" si="3">(H4/50)^0.45</f>
        <v>1.0783363602546376</v>
      </c>
      <c r="L4" s="10">
        <f t="shared" ref="L4:L5" si="4">SQRT(H4/50)</f>
        <v>1.0874107208029784</v>
      </c>
      <c r="M4" s="10">
        <f t="shared" ref="M4:M15" si="5">(K4*F4/I4)*1000</f>
        <v>0.67867598183664701</v>
      </c>
      <c r="N4" s="10">
        <f t="shared" ref="N4:N15" si="6">(L4*F4/I4)*1000</f>
        <v>0.6843871409718455</v>
      </c>
      <c r="O4" s="10">
        <f>N4</f>
        <v>0.6843871409718455</v>
      </c>
      <c r="P4" s="132">
        <f>O4</f>
        <v>0.6843871409718455</v>
      </c>
      <c r="Q4" s="206"/>
    </row>
    <row r="5" spans="1:17" ht="14.5" x14ac:dyDescent="0.3">
      <c r="A5" s="332"/>
      <c r="B5" s="133" t="s">
        <v>8</v>
      </c>
      <c r="C5" s="7">
        <v>57</v>
      </c>
      <c r="D5" s="7">
        <v>51</v>
      </c>
      <c r="E5" s="7">
        <f t="shared" ref="E5:E15" si="7">D5/10</f>
        <v>5.0999999999999996</v>
      </c>
      <c r="F5" s="8">
        <v>1.3</v>
      </c>
      <c r="G5" s="9">
        <f t="shared" ref="G5:G15" si="8">D5*C5</f>
        <v>2907</v>
      </c>
      <c r="H5" s="9">
        <f t="shared" si="0"/>
        <v>60.853797854988443</v>
      </c>
      <c r="I5" s="10">
        <f t="shared" si="1"/>
        <v>3703.184713375796</v>
      </c>
      <c r="J5" s="10">
        <f t="shared" si="2"/>
        <v>0.35104919160646714</v>
      </c>
      <c r="K5" s="10">
        <f t="shared" si="3"/>
        <v>1.0924283381363735</v>
      </c>
      <c r="L5" s="10">
        <f t="shared" si="4"/>
        <v>1.103211655621789</v>
      </c>
      <c r="M5" s="10">
        <f t="shared" si="5"/>
        <v>0.38349608499077031</v>
      </c>
      <c r="N5" s="10">
        <f t="shared" si="6"/>
        <v>0.3872815598768613</v>
      </c>
      <c r="O5" s="10">
        <f>N5</f>
        <v>0.3872815598768613</v>
      </c>
      <c r="P5" s="132">
        <f t="shared" ref="P5:P10" si="9">O5</f>
        <v>0.3872815598768613</v>
      </c>
      <c r="Q5" s="206"/>
    </row>
    <row r="6" spans="1:17" ht="14.5" x14ac:dyDescent="0.3">
      <c r="A6" s="332"/>
      <c r="B6" s="133" t="s">
        <v>9</v>
      </c>
      <c r="C6" s="7">
        <v>56</v>
      </c>
      <c r="D6" s="7">
        <v>51</v>
      </c>
      <c r="E6" s="7">
        <f t="shared" si="7"/>
        <v>5.0999999999999996</v>
      </c>
      <c r="F6" s="8">
        <v>2.1</v>
      </c>
      <c r="G6" s="9">
        <f t="shared" si="8"/>
        <v>2856</v>
      </c>
      <c r="H6" s="9">
        <f t="shared" ref="H6:H14" si="10">SQRT(I6)</f>
        <v>60.317630594292694</v>
      </c>
      <c r="I6" s="10">
        <f t="shared" ref="I6:I14" si="11">4*G6/3.14</f>
        <v>3638.2165605095538</v>
      </c>
      <c r="J6" s="10">
        <f t="shared" si="2"/>
        <v>0.57720588235294124</v>
      </c>
      <c r="K6" s="10">
        <f t="shared" ref="K6:K14" si="12">(H6/50)^0.45</f>
        <v>1.0880864974491808</v>
      </c>
      <c r="L6" s="10">
        <f t="shared" ref="L6:L14" si="13">SQRT(H6/50)</f>
        <v>1.0983408450412167</v>
      </c>
      <c r="M6" s="10">
        <f t="shared" si="5"/>
        <v>0.62804992683647576</v>
      </c>
      <c r="N6" s="10">
        <f t="shared" si="6"/>
        <v>0.63396879658629057</v>
      </c>
      <c r="O6" s="10">
        <f>N6</f>
        <v>0.63396879658629057</v>
      </c>
      <c r="P6" s="132">
        <f t="shared" si="9"/>
        <v>0.63396879658629057</v>
      </c>
      <c r="Q6" s="206"/>
    </row>
    <row r="7" spans="1:17" ht="14.5" x14ac:dyDescent="0.3">
      <c r="A7" s="332"/>
      <c r="B7" s="133" t="s">
        <v>10</v>
      </c>
      <c r="C7" s="7">
        <v>57</v>
      </c>
      <c r="D7" s="7">
        <v>51</v>
      </c>
      <c r="E7" s="7">
        <f t="shared" si="7"/>
        <v>5.0999999999999996</v>
      </c>
      <c r="F7" s="8">
        <v>1.4</v>
      </c>
      <c r="G7" s="9">
        <f t="shared" si="8"/>
        <v>2907</v>
      </c>
      <c r="H7" s="9">
        <f t="shared" si="10"/>
        <v>60.853797854988443</v>
      </c>
      <c r="I7" s="10">
        <f t="shared" si="11"/>
        <v>3703.184713375796</v>
      </c>
      <c r="J7" s="10">
        <f t="shared" si="2"/>
        <v>0.37805297557619538</v>
      </c>
      <c r="K7" s="10">
        <f t="shared" si="12"/>
        <v>1.0924283381363735</v>
      </c>
      <c r="L7" s="10">
        <f t="shared" si="13"/>
        <v>1.103211655621789</v>
      </c>
      <c r="M7" s="10">
        <f t="shared" si="5"/>
        <v>0.4129957838362141</v>
      </c>
      <c r="N7" s="10">
        <f t="shared" si="6"/>
        <v>0.41707244909815822</v>
      </c>
      <c r="O7" s="16">
        <f>N7</f>
        <v>0.41707244909815822</v>
      </c>
      <c r="P7" s="132">
        <f t="shared" si="9"/>
        <v>0.41707244909815822</v>
      </c>
      <c r="Q7" s="206"/>
    </row>
    <row r="8" spans="1:17" ht="14.5" x14ac:dyDescent="0.3">
      <c r="A8" s="332"/>
      <c r="B8" s="133" t="s">
        <v>11</v>
      </c>
      <c r="C8" s="7">
        <v>59</v>
      </c>
      <c r="D8" s="7">
        <v>49</v>
      </c>
      <c r="E8" s="7">
        <f t="shared" si="7"/>
        <v>4.9000000000000004</v>
      </c>
      <c r="F8" s="8">
        <v>1.3</v>
      </c>
      <c r="G8" s="9">
        <f t="shared" si="8"/>
        <v>2891</v>
      </c>
      <c r="H8" s="9">
        <f t="shared" si="10"/>
        <v>60.686098472143527</v>
      </c>
      <c r="I8" s="10">
        <f t="shared" si="11"/>
        <v>3682.8025477707006</v>
      </c>
      <c r="J8" s="10">
        <f t="shared" si="2"/>
        <v>0.35299204427533726</v>
      </c>
      <c r="K8" s="10">
        <f t="shared" si="12"/>
        <v>1.0910725909325021</v>
      </c>
      <c r="L8" s="10">
        <f t="shared" si="13"/>
        <v>1.1016905052885182</v>
      </c>
      <c r="M8" s="10">
        <f t="shared" si="5"/>
        <v>0.38513994432605275</v>
      </c>
      <c r="N8" s="10">
        <f t="shared" si="6"/>
        <v>0.38888798362052329</v>
      </c>
      <c r="O8" s="10">
        <f>N8</f>
        <v>0.38888798362052329</v>
      </c>
      <c r="P8" s="132">
        <f t="shared" si="9"/>
        <v>0.38888798362052329</v>
      </c>
      <c r="Q8" s="206"/>
    </row>
    <row r="9" spans="1:17" ht="14.5" x14ac:dyDescent="0.3">
      <c r="A9" s="332"/>
      <c r="B9" s="133" t="s">
        <v>12</v>
      </c>
      <c r="C9" s="7">
        <v>57</v>
      </c>
      <c r="D9" s="7">
        <v>50</v>
      </c>
      <c r="E9" s="7">
        <f t="shared" si="7"/>
        <v>5</v>
      </c>
      <c r="F9" s="8">
        <v>1.9</v>
      </c>
      <c r="G9" s="9">
        <f t="shared" si="8"/>
        <v>2850</v>
      </c>
      <c r="H9" s="9">
        <f t="shared" si="10"/>
        <v>60.254238426916018</v>
      </c>
      <c r="I9" s="10">
        <f t="shared" si="11"/>
        <v>3630.573248407643</v>
      </c>
      <c r="J9" s="10">
        <f t="shared" si="2"/>
        <v>0.52333333333333332</v>
      </c>
      <c r="K9" s="10">
        <f t="shared" si="12"/>
        <v>1.0875717516265406</v>
      </c>
      <c r="L9" s="10">
        <f t="shared" si="13"/>
        <v>1.0977635303371671</v>
      </c>
      <c r="M9" s="10">
        <f t="shared" si="5"/>
        <v>0.56916255001788951</v>
      </c>
      <c r="N9" s="10">
        <f t="shared" si="6"/>
        <v>0.57449624754311734</v>
      </c>
      <c r="O9" s="10">
        <f>N9</f>
        <v>0.57449624754311734</v>
      </c>
      <c r="P9" s="132">
        <f t="shared" si="9"/>
        <v>0.57449624754311734</v>
      </c>
      <c r="Q9" s="206"/>
    </row>
    <row r="10" spans="1:17" ht="14.5" x14ac:dyDescent="0.3">
      <c r="A10" s="332"/>
      <c r="B10" s="133" t="s">
        <v>13</v>
      </c>
      <c r="C10" s="7">
        <v>58</v>
      </c>
      <c r="D10" s="200">
        <v>48</v>
      </c>
      <c r="E10" s="7">
        <f t="shared" si="7"/>
        <v>4.8</v>
      </c>
      <c r="F10" s="8">
        <v>1.5</v>
      </c>
      <c r="G10" s="9">
        <f t="shared" si="8"/>
        <v>2784</v>
      </c>
      <c r="H10" s="9">
        <f t="shared" si="10"/>
        <v>59.552471109825696</v>
      </c>
      <c r="I10" s="10">
        <f t="shared" si="11"/>
        <v>3546.496815286624</v>
      </c>
      <c r="J10" s="10">
        <f t="shared" si="2"/>
        <v>0.42295258620689657</v>
      </c>
      <c r="K10" s="275">
        <f t="shared" si="12"/>
        <v>1.0818533699714514</v>
      </c>
      <c r="L10" s="10">
        <f t="shared" si="13"/>
        <v>1.0913521073404835</v>
      </c>
      <c r="M10" s="10">
        <f t="shared" si="5"/>
        <v>0.45757268072607188</v>
      </c>
      <c r="N10" s="10">
        <f t="shared" si="6"/>
        <v>0.46159019626200404</v>
      </c>
      <c r="O10" s="10">
        <f>M10</f>
        <v>0.45757268072607188</v>
      </c>
      <c r="P10" s="132">
        <f t="shared" si="9"/>
        <v>0.45757268072607188</v>
      </c>
      <c r="Q10" s="206"/>
    </row>
    <row r="11" spans="1:17" ht="14.5" x14ac:dyDescent="0.3">
      <c r="A11" s="332"/>
      <c r="B11" s="133" t="s">
        <v>107</v>
      </c>
      <c r="C11" s="114">
        <v>54</v>
      </c>
      <c r="D11" s="114">
        <v>51</v>
      </c>
      <c r="E11" s="7">
        <f t="shared" si="7"/>
        <v>5.0999999999999996</v>
      </c>
      <c r="F11" s="114">
        <v>2.4</v>
      </c>
      <c r="G11" s="113">
        <f t="shared" si="8"/>
        <v>2754</v>
      </c>
      <c r="H11" s="113">
        <f t="shared" si="10"/>
        <v>59.230737415442242</v>
      </c>
      <c r="I11" s="131">
        <f t="shared" si="11"/>
        <v>3508.2802547770698</v>
      </c>
      <c r="J11" s="131">
        <f t="shared" si="2"/>
        <v>0.68409586056644889</v>
      </c>
      <c r="K11" s="131">
        <f t="shared" si="12"/>
        <v>1.0792193186685672</v>
      </c>
      <c r="L11" s="131">
        <f t="shared" si="13"/>
        <v>1.0884000865071837</v>
      </c>
      <c r="M11" s="131">
        <f t="shared" si="5"/>
        <v>0.73828946854451005</v>
      </c>
      <c r="N11" s="131">
        <f t="shared" si="6"/>
        <v>0.7445699938197291</v>
      </c>
      <c r="O11" s="131">
        <f>N11</f>
        <v>0.7445699938197291</v>
      </c>
      <c r="P11" s="15">
        <f>O12</f>
        <v>0.63929978501049467</v>
      </c>
      <c r="Q11" s="207"/>
    </row>
    <row r="12" spans="1:17" ht="14.5" x14ac:dyDescent="0.3">
      <c r="A12" s="332"/>
      <c r="B12" s="133" t="s">
        <v>14</v>
      </c>
      <c r="C12" s="7">
        <v>57</v>
      </c>
      <c r="D12" s="200">
        <v>52</v>
      </c>
      <c r="E12" s="7">
        <f t="shared" si="7"/>
        <v>5.2</v>
      </c>
      <c r="F12" s="8">
        <v>2.2000000000000002</v>
      </c>
      <c r="G12" s="9">
        <f t="shared" si="8"/>
        <v>2964</v>
      </c>
      <c r="H12" s="9">
        <f t="shared" si="10"/>
        <v>61.447507503103402</v>
      </c>
      <c r="I12" s="10">
        <f t="shared" si="11"/>
        <v>3775.7961783439487</v>
      </c>
      <c r="J12" s="10">
        <f t="shared" si="2"/>
        <v>0.58265856950067496</v>
      </c>
      <c r="K12" s="275">
        <f t="shared" si="12"/>
        <v>1.0972116750266971</v>
      </c>
      <c r="L12" s="10">
        <f t="shared" si="13"/>
        <v>1.1085802406962106</v>
      </c>
      <c r="M12" s="10">
        <f t="shared" si="5"/>
        <v>0.63929978501049467</v>
      </c>
      <c r="N12" s="10">
        <f t="shared" si="6"/>
        <v>0.64592377722076788</v>
      </c>
      <c r="O12" s="10">
        <f>M12</f>
        <v>0.63929978501049467</v>
      </c>
      <c r="P12" s="15">
        <f>O13</f>
        <v>0.52019540609789239</v>
      </c>
      <c r="Q12" s="207"/>
    </row>
    <row r="13" spans="1:17" ht="14.5" x14ac:dyDescent="0.3">
      <c r="A13" s="332"/>
      <c r="B13" s="133" t="s">
        <v>15</v>
      </c>
      <c r="C13" s="7">
        <v>55</v>
      </c>
      <c r="D13" s="7">
        <v>51</v>
      </c>
      <c r="E13" s="7">
        <f t="shared" si="7"/>
        <v>5.0999999999999996</v>
      </c>
      <c r="F13" s="8">
        <v>1.7</v>
      </c>
      <c r="G13" s="9">
        <f t="shared" si="8"/>
        <v>2805</v>
      </c>
      <c r="H13" s="9">
        <f t="shared" si="10"/>
        <v>59.776654369773091</v>
      </c>
      <c r="I13" s="10">
        <f t="shared" si="11"/>
        <v>3573.248407643312</v>
      </c>
      <c r="J13" s="10">
        <f t="shared" si="2"/>
        <v>0.47575757575757577</v>
      </c>
      <c r="K13" s="10">
        <f t="shared" si="12"/>
        <v>1.0836841465827667</v>
      </c>
      <c r="L13" s="10">
        <f t="shared" si="13"/>
        <v>1.0934043567662706</v>
      </c>
      <c r="M13" s="10">
        <f t="shared" si="5"/>
        <v>0.51557094246513435</v>
      </c>
      <c r="N13" s="10">
        <f t="shared" si="6"/>
        <v>0.52019540609789239</v>
      </c>
      <c r="O13" s="10">
        <f>N13</f>
        <v>0.52019540609789239</v>
      </c>
      <c r="P13" s="15">
        <f>O14</f>
        <v>0.41707244909815822</v>
      </c>
      <c r="Q13" s="207"/>
    </row>
    <row r="14" spans="1:17" ht="14.5" customHeight="1" x14ac:dyDescent="0.3">
      <c r="A14" s="332"/>
      <c r="B14" s="133" t="s">
        <v>16</v>
      </c>
      <c r="C14" s="7">
        <v>57</v>
      </c>
      <c r="D14" s="7">
        <v>51</v>
      </c>
      <c r="E14" s="7">
        <f t="shared" si="7"/>
        <v>5.0999999999999996</v>
      </c>
      <c r="F14" s="8">
        <v>1.4</v>
      </c>
      <c r="G14" s="9">
        <f t="shared" si="8"/>
        <v>2907</v>
      </c>
      <c r="H14" s="9">
        <f t="shared" si="10"/>
        <v>60.853797854988443</v>
      </c>
      <c r="I14" s="10">
        <f t="shared" si="11"/>
        <v>3703.184713375796</v>
      </c>
      <c r="J14" s="10">
        <f t="shared" si="2"/>
        <v>0.37805297557619538</v>
      </c>
      <c r="K14" s="10">
        <f t="shared" si="12"/>
        <v>1.0924283381363735</v>
      </c>
      <c r="L14" s="10">
        <f t="shared" si="13"/>
        <v>1.103211655621789</v>
      </c>
      <c r="M14" s="10">
        <f t="shared" si="5"/>
        <v>0.4129957838362141</v>
      </c>
      <c r="N14" s="10">
        <f t="shared" si="6"/>
        <v>0.41707244909815822</v>
      </c>
      <c r="O14" s="16">
        <f>N14</f>
        <v>0.41707244909815822</v>
      </c>
    </row>
    <row r="15" spans="1:17" ht="14.5" x14ac:dyDescent="0.3">
      <c r="A15" s="332"/>
      <c r="B15" s="133" t="s">
        <v>107</v>
      </c>
      <c r="C15" s="114">
        <v>55</v>
      </c>
      <c r="D15" s="114">
        <v>50</v>
      </c>
      <c r="E15" s="7">
        <f t="shared" si="7"/>
        <v>5</v>
      </c>
      <c r="F15" s="114">
        <v>0.9</v>
      </c>
      <c r="G15" s="113">
        <f t="shared" si="8"/>
        <v>2750</v>
      </c>
      <c r="H15" s="113">
        <f t="shared" ref="H15" si="14">SQRT(I15)</f>
        <v>59.187707451596701</v>
      </c>
      <c r="I15" s="131">
        <f t="shared" ref="I15" si="15">4*G15/3.14</f>
        <v>3503.184713375796</v>
      </c>
      <c r="J15" s="131">
        <f t="shared" si="2"/>
        <v>0.25690909090909092</v>
      </c>
      <c r="K15" s="131">
        <f t="shared" ref="K15" si="16">(H15/50)^0.45</f>
        <v>1.078866433948003</v>
      </c>
      <c r="L15" s="131">
        <f t="shared" ref="L15" si="17">SQRT(H15/50)</f>
        <v>1.0880046640671786</v>
      </c>
      <c r="M15" s="131">
        <f t="shared" si="5"/>
        <v>0.27717059475791422</v>
      </c>
      <c r="N15" s="131">
        <f t="shared" si="6"/>
        <v>0.27951828915034971</v>
      </c>
      <c r="O15" s="131">
        <f t="shared" ref="O15" si="18">N15</f>
        <v>0.27951828915034971</v>
      </c>
      <c r="P15" s="201"/>
    </row>
    <row r="16" spans="1:17" ht="28" x14ac:dyDescent="0.3">
      <c r="M16" s="203" t="s">
        <v>98</v>
      </c>
      <c r="N16" s="203" t="s">
        <v>97</v>
      </c>
      <c r="O16" s="333" t="s">
        <v>93</v>
      </c>
      <c r="P16" s="204"/>
    </row>
    <row r="17" spans="1:17" ht="14.5" x14ac:dyDescent="0.35">
      <c r="B17" s="47"/>
      <c r="D17" s="202" t="s">
        <v>166</v>
      </c>
      <c r="O17" s="333"/>
      <c r="P17" s="181">
        <f>AVERAGE(P4:P13)</f>
        <v>0.51202344986294135</v>
      </c>
      <c r="Q17" s="44"/>
    </row>
    <row r="18" spans="1:17" ht="45" x14ac:dyDescent="0.35">
      <c r="A18" s="298" t="s">
        <v>2</v>
      </c>
      <c r="B18" s="300" t="s">
        <v>3</v>
      </c>
      <c r="C18" s="11" t="s">
        <v>22</v>
      </c>
      <c r="D18" s="11" t="s">
        <v>35</v>
      </c>
      <c r="E18" s="12" t="s">
        <v>23</v>
      </c>
      <c r="F18" s="12" t="s">
        <v>125</v>
      </c>
      <c r="P18" s="181"/>
      <c r="Q18" s="44"/>
    </row>
    <row r="19" spans="1:17" ht="15.5" x14ac:dyDescent="0.35">
      <c r="A19" s="299"/>
      <c r="B19" s="301"/>
      <c r="C19" s="5" t="s">
        <v>20</v>
      </c>
      <c r="D19" s="5" t="s">
        <v>19</v>
      </c>
      <c r="E19" s="6" t="s">
        <v>4</v>
      </c>
      <c r="F19" s="6" t="s">
        <v>34</v>
      </c>
      <c r="P19" s="181"/>
      <c r="Q19" s="44"/>
    </row>
    <row r="20" spans="1:17" ht="14.5" x14ac:dyDescent="0.35">
      <c r="A20" s="295" t="s">
        <v>105</v>
      </c>
      <c r="B20" s="3" t="s">
        <v>7</v>
      </c>
      <c r="C20" s="7">
        <f>C4</f>
        <v>56</v>
      </c>
      <c r="D20" s="17">
        <f>D4</f>
        <v>49</v>
      </c>
      <c r="E20" s="7">
        <f>F4</f>
        <v>2.2000000000000002</v>
      </c>
      <c r="F20" s="177">
        <f>O4</f>
        <v>0.6843871409718455</v>
      </c>
      <c r="P20" s="181"/>
      <c r="Q20" s="44"/>
    </row>
    <row r="21" spans="1:17" ht="14.5" x14ac:dyDescent="0.35">
      <c r="A21" s="295"/>
      <c r="B21" s="3" t="s">
        <v>8</v>
      </c>
      <c r="C21" s="7">
        <f t="shared" ref="C21:D31" si="19">C5</f>
        <v>57</v>
      </c>
      <c r="D21" s="17">
        <f t="shared" si="19"/>
        <v>51</v>
      </c>
      <c r="E21" s="7">
        <f t="shared" ref="E21:E31" si="20">F5</f>
        <v>1.3</v>
      </c>
      <c r="F21" s="177">
        <f t="shared" ref="F21:F31" si="21">O5</f>
        <v>0.3872815598768613</v>
      </c>
      <c r="P21" s="181"/>
      <c r="Q21" s="44"/>
    </row>
    <row r="22" spans="1:17" ht="14.5" x14ac:dyDescent="0.35">
      <c r="A22" s="295"/>
      <c r="B22" s="3" t="s">
        <v>9</v>
      </c>
      <c r="C22" s="7">
        <f t="shared" si="19"/>
        <v>56</v>
      </c>
      <c r="D22" s="17">
        <f t="shared" si="19"/>
        <v>51</v>
      </c>
      <c r="E22" s="7">
        <f t="shared" si="20"/>
        <v>2.1</v>
      </c>
      <c r="F22" s="177">
        <f t="shared" si="21"/>
        <v>0.63396879658629057</v>
      </c>
      <c r="P22" s="181"/>
      <c r="Q22" s="44"/>
    </row>
    <row r="23" spans="1:17" ht="14.5" x14ac:dyDescent="0.35">
      <c r="A23" s="295"/>
      <c r="B23" s="3" t="s">
        <v>10</v>
      </c>
      <c r="C23" s="7">
        <f t="shared" si="19"/>
        <v>57</v>
      </c>
      <c r="D23" s="17">
        <f t="shared" si="19"/>
        <v>51</v>
      </c>
      <c r="E23" s="7">
        <f t="shared" si="20"/>
        <v>1.4</v>
      </c>
      <c r="F23" s="177">
        <f t="shared" si="21"/>
        <v>0.41707244909815822</v>
      </c>
      <c r="P23" s="181"/>
      <c r="Q23" s="44"/>
    </row>
    <row r="24" spans="1:17" ht="14.5" x14ac:dyDescent="0.35">
      <c r="A24" s="295"/>
      <c r="B24" s="3" t="s">
        <v>11</v>
      </c>
      <c r="C24" s="7">
        <f t="shared" si="19"/>
        <v>59</v>
      </c>
      <c r="D24" s="17">
        <f t="shared" si="19"/>
        <v>49</v>
      </c>
      <c r="E24" s="7">
        <f t="shared" si="20"/>
        <v>1.3</v>
      </c>
      <c r="F24" s="177">
        <f t="shared" si="21"/>
        <v>0.38888798362052329</v>
      </c>
      <c r="P24" s="181"/>
      <c r="Q24" s="44"/>
    </row>
    <row r="25" spans="1:17" ht="14.5" x14ac:dyDescent="0.35">
      <c r="A25" s="295"/>
      <c r="B25" s="3" t="s">
        <v>12</v>
      </c>
      <c r="C25" s="7">
        <f t="shared" si="19"/>
        <v>57</v>
      </c>
      <c r="D25" s="17">
        <f t="shared" si="19"/>
        <v>50</v>
      </c>
      <c r="E25" s="7">
        <f t="shared" si="20"/>
        <v>1.9</v>
      </c>
      <c r="F25" s="177">
        <f t="shared" si="21"/>
        <v>0.57449624754311734</v>
      </c>
      <c r="P25" s="181"/>
      <c r="Q25" s="44"/>
    </row>
    <row r="26" spans="1:17" ht="14.5" x14ac:dyDescent="0.35">
      <c r="A26" s="295"/>
      <c r="B26" s="3" t="s">
        <v>13</v>
      </c>
      <c r="C26" s="7">
        <f t="shared" si="19"/>
        <v>58</v>
      </c>
      <c r="D26" s="17">
        <f t="shared" si="19"/>
        <v>48</v>
      </c>
      <c r="E26" s="7">
        <f t="shared" si="20"/>
        <v>1.5</v>
      </c>
      <c r="F26" s="177">
        <f t="shared" si="21"/>
        <v>0.45757268072607188</v>
      </c>
      <c r="P26" s="181"/>
      <c r="Q26" s="44"/>
    </row>
    <row r="27" spans="1:17" x14ac:dyDescent="0.3">
      <c r="A27" s="295"/>
      <c r="B27" s="3" t="s">
        <v>171</v>
      </c>
      <c r="C27" s="7">
        <f t="shared" si="19"/>
        <v>54</v>
      </c>
      <c r="D27" s="17">
        <f t="shared" si="19"/>
        <v>51</v>
      </c>
      <c r="E27" s="7">
        <f t="shared" si="20"/>
        <v>2.4</v>
      </c>
      <c r="F27" s="177">
        <f t="shared" si="21"/>
        <v>0.7445699938197291</v>
      </c>
      <c r="P27" s="302"/>
    </row>
    <row r="28" spans="1:17" x14ac:dyDescent="0.3">
      <c r="A28" s="295"/>
      <c r="B28" s="3" t="s">
        <v>15</v>
      </c>
      <c r="C28" s="7">
        <f t="shared" si="19"/>
        <v>57</v>
      </c>
      <c r="D28" s="17">
        <f t="shared" si="19"/>
        <v>52</v>
      </c>
      <c r="E28" s="7">
        <f t="shared" si="20"/>
        <v>2.2000000000000002</v>
      </c>
      <c r="F28" s="177">
        <f t="shared" si="21"/>
        <v>0.63929978501049467</v>
      </c>
      <c r="P28" s="302"/>
    </row>
    <row r="29" spans="1:17" x14ac:dyDescent="0.3">
      <c r="A29" s="295"/>
      <c r="B29" s="3" t="s">
        <v>16</v>
      </c>
      <c r="C29" s="7">
        <f t="shared" si="19"/>
        <v>55</v>
      </c>
      <c r="D29" s="17">
        <f t="shared" si="19"/>
        <v>51</v>
      </c>
      <c r="E29" s="7">
        <f t="shared" si="20"/>
        <v>1.7</v>
      </c>
      <c r="F29" s="177">
        <f t="shared" si="21"/>
        <v>0.52019540609789239</v>
      </c>
    </row>
    <row r="30" spans="1:17" x14ac:dyDescent="0.3">
      <c r="A30" s="295"/>
      <c r="B30" s="3" t="s">
        <v>17</v>
      </c>
      <c r="C30" s="7">
        <f t="shared" si="19"/>
        <v>57</v>
      </c>
      <c r="D30" s="17">
        <f t="shared" si="19"/>
        <v>51</v>
      </c>
      <c r="E30" s="7">
        <f t="shared" si="20"/>
        <v>1.4</v>
      </c>
      <c r="F30" s="177">
        <f t="shared" si="21"/>
        <v>0.41707244909815822</v>
      </c>
    </row>
    <row r="31" spans="1:17" x14ac:dyDescent="0.3">
      <c r="A31" s="295"/>
      <c r="B31" s="3" t="s">
        <v>171</v>
      </c>
      <c r="C31" s="7">
        <f t="shared" si="19"/>
        <v>55</v>
      </c>
      <c r="D31" s="17">
        <f t="shared" si="19"/>
        <v>50</v>
      </c>
      <c r="E31" s="7">
        <f t="shared" si="20"/>
        <v>0.9</v>
      </c>
      <c r="F31" s="177">
        <f t="shared" si="21"/>
        <v>0.27951828915034971</v>
      </c>
    </row>
  </sheetData>
  <mergeCells count="8">
    <mergeCell ref="A2:A3"/>
    <mergeCell ref="B2:B3"/>
    <mergeCell ref="A4:A15"/>
    <mergeCell ref="O16:O17"/>
    <mergeCell ref="P27:P28"/>
    <mergeCell ref="A18:A19"/>
    <mergeCell ref="B18:B19"/>
    <mergeCell ref="A20:A3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9"/>
  <sheetViews>
    <sheetView zoomScale="80" zoomScaleNormal="80" workbookViewId="0">
      <selection activeCell="P13" sqref="P13"/>
    </sheetView>
  </sheetViews>
  <sheetFormatPr defaultRowHeight="14" x14ac:dyDescent="0.35"/>
  <cols>
    <col min="1" max="2" width="8.7265625" style="25"/>
    <col min="3" max="3" width="11.90625" style="25" customWidth="1"/>
    <col min="4" max="4" width="8.81640625" style="25" customWidth="1"/>
    <col min="5" max="5" width="16.6328125" style="25" bestFit="1" customWidth="1"/>
    <col min="6" max="6" width="11" style="25" customWidth="1"/>
    <col min="7" max="7" width="11.453125" style="25" customWidth="1"/>
    <col min="8" max="8" width="8.7265625" style="25"/>
    <col min="9" max="9" width="9.453125" style="25" customWidth="1"/>
    <col min="10" max="10" width="12.26953125" style="25" bestFit="1" customWidth="1"/>
    <col min="11" max="11" width="8.7265625" style="25"/>
    <col min="12" max="12" width="20.1796875" style="25" bestFit="1" customWidth="1"/>
    <col min="13" max="16384" width="8.7265625" style="25"/>
  </cols>
  <sheetData>
    <row r="1" spans="2:20" ht="14.5" thickBot="1" x14ac:dyDescent="0.4"/>
    <row r="2" spans="2:20" x14ac:dyDescent="0.35">
      <c r="B2" s="334" t="s">
        <v>55</v>
      </c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6"/>
    </row>
    <row r="3" spans="2:20" ht="14.5" thickBot="1" x14ac:dyDescent="0.4">
      <c r="B3" s="337"/>
      <c r="C3" s="338"/>
      <c r="D3" s="338"/>
      <c r="E3" s="338"/>
      <c r="F3" s="338"/>
      <c r="G3" s="338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40"/>
    </row>
    <row r="4" spans="2:20" ht="14.5" thickBot="1" x14ac:dyDescent="0.4">
      <c r="B4" s="172" t="s">
        <v>0</v>
      </c>
      <c r="C4" s="173" t="s">
        <v>56</v>
      </c>
      <c r="D4" s="173" t="s">
        <v>57</v>
      </c>
      <c r="E4" s="173" t="s">
        <v>58</v>
      </c>
      <c r="F4" s="173" t="s">
        <v>59</v>
      </c>
      <c r="G4" s="242" t="s">
        <v>60</v>
      </c>
      <c r="I4" s="309" t="s">
        <v>61</v>
      </c>
      <c r="J4" s="310"/>
      <c r="K4" s="46"/>
      <c r="L4" s="46"/>
      <c r="M4" s="46"/>
      <c r="N4" s="46"/>
      <c r="O4" s="46"/>
      <c r="P4" s="46"/>
      <c r="Q4" s="46"/>
      <c r="R4" s="46"/>
      <c r="S4" s="46"/>
      <c r="T4" s="59"/>
    </row>
    <row r="5" spans="2:20" ht="15.5" x14ac:dyDescent="0.35">
      <c r="B5" s="60">
        <v>1</v>
      </c>
      <c r="C5" s="132">
        <f>'UCS PB2'!AF11</f>
        <v>7.820392693583198</v>
      </c>
      <c r="D5" s="132">
        <f>'PLI PB2'!P4</f>
        <v>0.6843871409718455</v>
      </c>
      <c r="E5" s="132">
        <f>C5^2</f>
        <v>61.158541881849466</v>
      </c>
      <c r="F5" s="132">
        <f>D5^2</f>
        <v>0.46838575872761673</v>
      </c>
      <c r="G5" s="208">
        <f>C5*D5</f>
        <v>5.3521761968385144</v>
      </c>
      <c r="I5" s="342" t="s">
        <v>62</v>
      </c>
      <c r="J5" s="343" t="s">
        <v>63</v>
      </c>
      <c r="K5" s="343"/>
      <c r="L5" s="344"/>
      <c r="M5" s="344"/>
      <c r="N5" s="345"/>
      <c r="O5" s="342" t="s">
        <v>64</v>
      </c>
      <c r="P5" s="311" t="s">
        <v>65</v>
      </c>
      <c r="Q5" s="311"/>
      <c r="R5" s="65"/>
      <c r="S5" s="65"/>
      <c r="T5" s="66"/>
    </row>
    <row r="6" spans="2:20" x14ac:dyDescent="0.35">
      <c r="B6" s="60">
        <v>2</v>
      </c>
      <c r="C6" s="132">
        <f>'UCS PB2'!AF12</f>
        <v>3.3656002209801117</v>
      </c>
      <c r="D6" s="132">
        <f>'PLI PB2'!P5</f>
        <v>0.3872815598768613</v>
      </c>
      <c r="E6" s="132">
        <f t="shared" ref="E6:F14" si="0">C6^2</f>
        <v>11.327264847461377</v>
      </c>
      <c r="F6" s="132">
        <f t="shared" si="0"/>
        <v>0.14998700662065489</v>
      </c>
      <c r="G6" s="208">
        <f t="shared" ref="G6:G14" si="1">C6*D6</f>
        <v>1.3034349035030868</v>
      </c>
      <c r="I6" s="346" t="s">
        <v>66</v>
      </c>
      <c r="J6" s="182">
        <f>F15</f>
        <v>2.7381480920190309</v>
      </c>
      <c r="K6" s="182" t="s">
        <v>1</v>
      </c>
      <c r="L6" s="182">
        <f>D15^2</f>
        <v>26.216801320954801</v>
      </c>
      <c r="M6" s="182" t="s">
        <v>67</v>
      </c>
      <c r="N6" s="347">
        <f>B14</f>
        <v>10</v>
      </c>
      <c r="O6" s="253" t="s">
        <v>66</v>
      </c>
      <c r="P6" s="62">
        <f>G15</f>
        <v>27.900299828158861</v>
      </c>
      <c r="Q6" s="62" t="s">
        <v>1</v>
      </c>
      <c r="R6" s="62">
        <f>C15*D15</f>
        <v>264.39208755927086</v>
      </c>
      <c r="S6" s="62" t="s">
        <v>67</v>
      </c>
      <c r="T6" s="59">
        <f>B14</f>
        <v>10</v>
      </c>
    </row>
    <row r="7" spans="2:20" x14ac:dyDescent="0.35">
      <c r="B7" s="60">
        <v>3</v>
      </c>
      <c r="C7" s="132">
        <f>'UCS PB2'!AF13</f>
        <v>5.895372953624257</v>
      </c>
      <c r="D7" s="132">
        <f>'PLI PB2'!P6</f>
        <v>0.63396879658629057</v>
      </c>
      <c r="E7" s="132">
        <f t="shared" si="0"/>
        <v>34.755422262324394</v>
      </c>
      <c r="F7" s="132">
        <f t="shared" si="0"/>
        <v>0.40191643504506946</v>
      </c>
      <c r="G7" s="208">
        <f t="shared" si="1"/>
        <v>3.7374824968365354</v>
      </c>
      <c r="I7" s="346" t="s">
        <v>66</v>
      </c>
      <c r="J7" s="182">
        <f>J6</f>
        <v>2.7381480920190309</v>
      </c>
      <c r="K7" s="182" t="s">
        <v>1</v>
      </c>
      <c r="L7" s="182">
        <f>L6/N6</f>
        <v>2.6216801320954799</v>
      </c>
      <c r="M7" s="182"/>
      <c r="N7" s="347"/>
      <c r="O7" s="253" t="s">
        <v>66</v>
      </c>
      <c r="P7" s="62">
        <f>P6</f>
        <v>27.900299828158861</v>
      </c>
      <c r="Q7" s="62" t="s">
        <v>1</v>
      </c>
      <c r="R7" s="62">
        <f>R6/T6</f>
        <v>26.439208755927087</v>
      </c>
      <c r="S7" s="62"/>
      <c r="T7" s="59"/>
    </row>
    <row r="8" spans="2:20" x14ac:dyDescent="0.35">
      <c r="B8" s="60">
        <v>4</v>
      </c>
      <c r="C8" s="132">
        <f>'UCS PB2'!AF14</f>
        <v>4.2109806811601835</v>
      </c>
      <c r="D8" s="132">
        <f>'PLI PB2'!P7</f>
        <v>0.41707244909815822</v>
      </c>
      <c r="E8" s="132">
        <f t="shared" si="0"/>
        <v>17.732358297104284</v>
      </c>
      <c r="F8" s="132">
        <f>D8^2</f>
        <v>0.17394942779673578</v>
      </c>
      <c r="G8" s="208">
        <f>C8*D8</f>
        <v>1.7562840257965082</v>
      </c>
      <c r="I8" s="346" t="s">
        <v>66</v>
      </c>
      <c r="J8" s="182">
        <f>J7-L7</f>
        <v>0.11646795992355097</v>
      </c>
      <c r="K8" s="182"/>
      <c r="L8" s="182"/>
      <c r="M8" s="182"/>
      <c r="N8" s="347"/>
      <c r="O8" s="253" t="s">
        <v>66</v>
      </c>
      <c r="P8" s="62">
        <f>P7-R7</f>
        <v>1.461091072231774</v>
      </c>
      <c r="Q8" s="62"/>
      <c r="R8" s="62"/>
      <c r="S8" s="62"/>
      <c r="T8" s="59"/>
    </row>
    <row r="9" spans="2:20" ht="14.5" thickBot="1" x14ac:dyDescent="0.4">
      <c r="B9" s="60">
        <v>5</v>
      </c>
      <c r="C9" s="132">
        <f>'UCS PB2'!AF15</f>
        <v>3.9206576055738855</v>
      </c>
      <c r="D9" s="132">
        <f>'PLI PB2'!P8</f>
        <v>0.38888798362052329</v>
      </c>
      <c r="E9" s="132">
        <f t="shared" si="0"/>
        <v>15.371556060144353</v>
      </c>
      <c r="F9" s="132">
        <f t="shared" si="0"/>
        <v>0.1512338638044364</v>
      </c>
      <c r="G9" s="208">
        <f t="shared" si="1"/>
        <v>1.5246966306980974</v>
      </c>
      <c r="I9" s="346"/>
      <c r="J9" s="182"/>
      <c r="K9" s="182"/>
      <c r="L9" s="182"/>
      <c r="M9" s="182"/>
      <c r="N9" s="347"/>
      <c r="O9" s="253"/>
      <c r="P9" s="62"/>
      <c r="Q9" s="62"/>
      <c r="R9" s="62"/>
      <c r="S9" s="62"/>
      <c r="T9" s="59"/>
    </row>
    <row r="10" spans="2:20" ht="16" thickBot="1" x14ac:dyDescent="0.4">
      <c r="B10" s="60">
        <v>6</v>
      </c>
      <c r="C10" s="132">
        <f>'UCS PB2'!AF16</f>
        <v>4.9328630836447864</v>
      </c>
      <c r="D10" s="132">
        <f>'PLI PB2'!P9</f>
        <v>0.57449624754311734</v>
      </c>
      <c r="E10" s="132">
        <f t="shared" si="0"/>
        <v>24.333138201985552</v>
      </c>
      <c r="F10" s="132">
        <f t="shared" si="0"/>
        <v>0.33004593844112279</v>
      </c>
      <c r="G10" s="208">
        <f t="shared" si="1"/>
        <v>2.8339113311979003</v>
      </c>
      <c r="I10" s="348" t="s">
        <v>68</v>
      </c>
      <c r="J10" s="349" t="s">
        <v>69</v>
      </c>
      <c r="K10" s="349"/>
      <c r="L10" s="182"/>
      <c r="M10" s="182"/>
      <c r="N10" s="347"/>
      <c r="O10" s="255" t="s">
        <v>70</v>
      </c>
      <c r="P10" s="341" t="s">
        <v>71</v>
      </c>
      <c r="Q10" s="341"/>
      <c r="R10" s="341"/>
      <c r="S10" s="62"/>
      <c r="T10" s="59"/>
    </row>
    <row r="11" spans="2:20" ht="14.5" thickBot="1" x14ac:dyDescent="0.4">
      <c r="B11" s="60">
        <v>7</v>
      </c>
      <c r="C11" s="132">
        <f>'UCS PB2'!AF17</f>
        <v>4.4931980813084849</v>
      </c>
      <c r="D11" s="132">
        <f>'PLI PB2'!P10</f>
        <v>0.45757268072607188</v>
      </c>
      <c r="E11" s="132">
        <f t="shared" si="0"/>
        <v>20.18882899787425</v>
      </c>
      <c r="F11" s="132">
        <f t="shared" si="0"/>
        <v>0.20937275814684372</v>
      </c>
      <c r="G11" s="208">
        <f t="shared" si="1"/>
        <v>2.0559646910975662</v>
      </c>
      <c r="I11" s="346" t="s">
        <v>66</v>
      </c>
      <c r="J11" s="182">
        <f>E15</f>
        <v>288.08650662664104</v>
      </c>
      <c r="K11" s="182" t="s">
        <v>1</v>
      </c>
      <c r="L11" s="182">
        <f>C15^2</f>
        <v>2666.3502960628657</v>
      </c>
      <c r="M11" s="182" t="s">
        <v>67</v>
      </c>
      <c r="N11" s="347">
        <f>B14</f>
        <v>10</v>
      </c>
      <c r="O11" s="253" t="s">
        <v>66</v>
      </c>
      <c r="P11" s="62">
        <f>P8</f>
        <v>1.461091072231774</v>
      </c>
      <c r="Q11" s="62" t="s">
        <v>67</v>
      </c>
      <c r="R11" s="62">
        <f>SQRT(S11)</f>
        <v>1.5806358739151836</v>
      </c>
      <c r="S11" s="62">
        <f>J8*J13</f>
        <v>2.4984097659076161</v>
      </c>
      <c r="T11" s="59"/>
    </row>
    <row r="12" spans="2:20" ht="14.5" thickBot="1" x14ac:dyDescent="0.4">
      <c r="B12" s="60">
        <v>8</v>
      </c>
      <c r="C12" s="132">
        <f>'UCS PB2'!AF18</f>
        <v>7.7382855844757241</v>
      </c>
      <c r="D12" s="132">
        <f>'PLI PB2'!P11</f>
        <v>0.63929978501049467</v>
      </c>
      <c r="E12" s="132">
        <f t="shared" si="0"/>
        <v>59.881063786904797</v>
      </c>
      <c r="F12" s="132">
        <f t="shared" si="0"/>
        <v>0.4087042151144647</v>
      </c>
      <c r="G12" s="208">
        <f t="shared" si="1"/>
        <v>4.9470843105051401</v>
      </c>
      <c r="I12" s="346" t="s">
        <v>66</v>
      </c>
      <c r="J12" s="182">
        <f>J11</f>
        <v>288.08650662664104</v>
      </c>
      <c r="K12" s="182" t="s">
        <v>1</v>
      </c>
      <c r="L12" s="182">
        <f>L11/N11</f>
        <v>266.63502960628659</v>
      </c>
      <c r="M12" s="182"/>
      <c r="N12" s="347"/>
      <c r="O12" s="253" t="s">
        <v>66</v>
      </c>
      <c r="P12" s="256">
        <f>P11/R11</f>
        <v>0.92436917087848891</v>
      </c>
      <c r="Q12" s="62"/>
      <c r="R12" s="62"/>
      <c r="S12" s="62"/>
      <c r="T12" s="59"/>
    </row>
    <row r="13" spans="2:20" ht="14.5" thickBot="1" x14ac:dyDescent="0.4">
      <c r="B13" s="60">
        <v>9</v>
      </c>
      <c r="C13" s="132">
        <f>'UCS PB2'!AF19</f>
        <v>5.1146685259865077</v>
      </c>
      <c r="D13" s="132">
        <f>'PLI PB2'!P12</f>
        <v>0.52019540609789239</v>
      </c>
      <c r="E13" s="132">
        <f t="shared" si="0"/>
        <v>26.159834130716995</v>
      </c>
      <c r="F13" s="132">
        <f t="shared" si="0"/>
        <v>0.27060326052535116</v>
      </c>
      <c r="G13" s="208">
        <f t="shared" si="1"/>
        <v>2.66062707093166</v>
      </c>
      <c r="I13" s="350" t="s">
        <v>66</v>
      </c>
      <c r="J13" s="351">
        <f>J12-L12</f>
        <v>21.451477020354446</v>
      </c>
      <c r="K13" s="351"/>
      <c r="L13" s="351"/>
      <c r="M13" s="351"/>
      <c r="N13" s="352"/>
      <c r="O13" s="258"/>
      <c r="P13" s="353" t="s">
        <v>174</v>
      </c>
      <c r="Q13" s="248"/>
      <c r="R13" s="248"/>
      <c r="S13" s="248"/>
      <c r="T13" s="77"/>
    </row>
    <row r="14" spans="2:20" ht="14.5" thickBot="1" x14ac:dyDescent="0.4">
      <c r="B14" s="82">
        <v>10</v>
      </c>
      <c r="C14" s="132">
        <f>'UCS PB2'!AF20</f>
        <v>4.1446951830352496</v>
      </c>
      <c r="D14" s="132">
        <f>'PLI PB2'!P13</f>
        <v>0.41707244909815822</v>
      </c>
      <c r="E14" s="243">
        <f t="shared" si="0"/>
        <v>17.178498160275602</v>
      </c>
      <c r="F14" s="243">
        <f t="shared" si="0"/>
        <v>0.17394942779673578</v>
      </c>
      <c r="G14" s="244">
        <f t="shared" si="1"/>
        <v>1.7286381707538507</v>
      </c>
      <c r="I14" s="79" t="s">
        <v>72</v>
      </c>
      <c r="J14" s="46"/>
      <c r="K14" s="46"/>
      <c r="L14" s="46"/>
      <c r="M14" s="46"/>
      <c r="N14" s="46"/>
      <c r="O14" s="46"/>
    </row>
    <row r="15" spans="2:20" x14ac:dyDescent="0.35">
      <c r="B15" s="58" t="s">
        <v>73</v>
      </c>
      <c r="C15" s="239">
        <f>SUM(C5:C14)</f>
        <v>51.636714613372391</v>
      </c>
      <c r="D15" s="240">
        <f t="shared" ref="D15:G15" si="2">SUM(D5:D14)</f>
        <v>5.1202344986294133</v>
      </c>
      <c r="E15" s="239">
        <f t="shared" si="2"/>
        <v>288.08650662664104</v>
      </c>
      <c r="F15" s="239">
        <f t="shared" si="2"/>
        <v>2.7381480920190309</v>
      </c>
      <c r="G15" s="241">
        <f t="shared" si="2"/>
        <v>27.900299828158861</v>
      </c>
      <c r="I15" s="79" t="s">
        <v>74</v>
      </c>
      <c r="O15" s="46"/>
    </row>
    <row r="16" spans="2:20" ht="14.5" thickBot="1" x14ac:dyDescent="0.4">
      <c r="B16" s="82" t="s">
        <v>75</v>
      </c>
      <c r="C16" s="24">
        <f>AVERAGE(C5:C14)</f>
        <v>5.1636714613372394</v>
      </c>
      <c r="D16" s="18">
        <f t="shared" ref="D16:G16" si="3">AVERAGE(D5:D14)</f>
        <v>0.51202344986294135</v>
      </c>
      <c r="E16" s="214">
        <f t="shared" si="3"/>
        <v>28.808650662664103</v>
      </c>
      <c r="F16" s="214">
        <f t="shared" si="3"/>
        <v>0.2738148092019031</v>
      </c>
      <c r="G16" s="215">
        <f t="shared" si="3"/>
        <v>2.7900299828158861</v>
      </c>
      <c r="O16" s="46"/>
    </row>
    <row r="17" spans="2:15" ht="14.5" thickBot="1" x14ac:dyDescent="0.4">
      <c r="O17" s="46"/>
    </row>
    <row r="18" spans="2:15" ht="14.5" thickBot="1" x14ac:dyDescent="0.4">
      <c r="B18" s="84" t="s">
        <v>76</v>
      </c>
      <c r="C18" s="85"/>
      <c r="D18" s="85"/>
      <c r="E18" s="86"/>
      <c r="F18" s="86"/>
      <c r="G18" s="65"/>
      <c r="H18" s="65"/>
      <c r="I18" s="65"/>
      <c r="J18" s="65"/>
      <c r="K18" s="65"/>
      <c r="L18" s="65"/>
      <c r="M18" s="66"/>
      <c r="O18" s="87"/>
    </row>
    <row r="19" spans="2:15" x14ac:dyDescent="0.35">
      <c r="B19" s="88" t="s">
        <v>77</v>
      </c>
      <c r="C19" s="85"/>
      <c r="D19" s="85"/>
      <c r="E19" s="86"/>
      <c r="F19" s="86"/>
      <c r="G19" s="66"/>
      <c r="H19" s="88" t="s">
        <v>78</v>
      </c>
      <c r="I19" s="65"/>
      <c r="J19" s="65"/>
      <c r="K19" s="65"/>
      <c r="L19" s="65"/>
      <c r="M19" s="66"/>
      <c r="O19" s="41"/>
    </row>
    <row r="20" spans="2:15" x14ac:dyDescent="0.35">
      <c r="B20" s="89" t="s">
        <v>79</v>
      </c>
      <c r="C20" s="68"/>
      <c r="D20" s="68"/>
      <c r="E20" s="46"/>
      <c r="F20" s="68"/>
      <c r="G20" s="59"/>
      <c r="H20" s="89" t="s">
        <v>80</v>
      </c>
      <c r="I20" s="46"/>
      <c r="J20" s="46"/>
      <c r="K20" s="46"/>
      <c r="L20" s="46"/>
      <c r="M20" s="59"/>
      <c r="O20" s="46"/>
    </row>
    <row r="21" spans="2:15" x14ac:dyDescent="0.35">
      <c r="B21" s="89" t="s">
        <v>81</v>
      </c>
      <c r="C21" s="68"/>
      <c r="D21" s="68"/>
      <c r="E21" s="90"/>
      <c r="F21" s="68"/>
      <c r="G21" s="59"/>
      <c r="H21" s="245">
        <f>B27</f>
        <v>5.1636714613372394</v>
      </c>
      <c r="I21" s="62" t="s">
        <v>66</v>
      </c>
      <c r="J21" s="62" t="s">
        <v>82</v>
      </c>
      <c r="K21" s="62">
        <f>E27</f>
        <v>0.51202344986294135</v>
      </c>
      <c r="L21" s="62" t="s">
        <v>83</v>
      </c>
      <c r="M21" s="59"/>
      <c r="O21" s="46"/>
    </row>
    <row r="22" spans="2:15" x14ac:dyDescent="0.35">
      <c r="B22" s="91"/>
      <c r="C22" s="68"/>
      <c r="D22" s="68"/>
      <c r="E22" s="90"/>
      <c r="F22" s="68"/>
      <c r="G22" s="59"/>
      <c r="H22" s="245">
        <f>H21</f>
        <v>5.1636714613372394</v>
      </c>
      <c r="I22" s="62" t="s">
        <v>66</v>
      </c>
      <c r="J22" s="62">
        <f>B29</f>
        <v>12.545004421738206</v>
      </c>
      <c r="K22" s="62">
        <f>K21</f>
        <v>0.51202344986294135</v>
      </c>
      <c r="L22" s="62" t="s">
        <v>83</v>
      </c>
      <c r="M22" s="59"/>
      <c r="O22" s="46"/>
    </row>
    <row r="23" spans="2:15" ht="14.5" thickBot="1" x14ac:dyDescent="0.4">
      <c r="B23" s="245">
        <f>G15</f>
        <v>27.900299828158861</v>
      </c>
      <c r="C23" s="62" t="s">
        <v>66</v>
      </c>
      <c r="D23" s="62" t="s">
        <v>82</v>
      </c>
      <c r="E23" s="62">
        <f>F15</f>
        <v>2.7381480920190309</v>
      </c>
      <c r="F23" s="62" t="s">
        <v>84</v>
      </c>
      <c r="G23" s="251">
        <f>D15</f>
        <v>5.1202344986294133</v>
      </c>
      <c r="H23" s="245">
        <f>H22</f>
        <v>5.1636714613372394</v>
      </c>
      <c r="I23" s="62" t="s">
        <v>66</v>
      </c>
      <c r="J23" s="62">
        <f>J22*K22</f>
        <v>6.4233364425642501</v>
      </c>
      <c r="K23" s="62"/>
      <c r="L23" s="62" t="s">
        <v>84</v>
      </c>
      <c r="M23" s="59"/>
      <c r="O23" s="46"/>
    </row>
    <row r="24" spans="2:15" ht="14.5" thickBot="1" x14ac:dyDescent="0.4">
      <c r="B24" s="245">
        <f>C15</f>
        <v>51.636714613372391</v>
      </c>
      <c r="C24" s="62" t="s">
        <v>66</v>
      </c>
      <c r="D24" s="62" t="s">
        <v>82</v>
      </c>
      <c r="E24" s="62">
        <f>D15</f>
        <v>5.1202344986294133</v>
      </c>
      <c r="F24" s="62" t="s">
        <v>84</v>
      </c>
      <c r="G24" s="251">
        <v>10</v>
      </c>
      <c r="H24" s="259">
        <f>H23-J23</f>
        <v>-1.2596649812270106</v>
      </c>
      <c r="I24" s="260" t="s">
        <v>66</v>
      </c>
      <c r="J24" s="261" t="s">
        <v>85</v>
      </c>
      <c r="K24" s="62"/>
      <c r="L24" s="62"/>
      <c r="M24" s="59"/>
      <c r="O24" s="46"/>
    </row>
    <row r="25" spans="2:15" ht="14.5" thickBot="1" x14ac:dyDescent="0.4">
      <c r="B25" s="252" t="s">
        <v>86</v>
      </c>
      <c r="C25" s="62"/>
      <c r="D25" s="62"/>
      <c r="E25" s="62"/>
      <c r="F25" s="62"/>
      <c r="G25" s="251"/>
      <c r="H25" s="245"/>
      <c r="I25" s="62"/>
      <c r="J25" s="62"/>
      <c r="K25" s="62"/>
      <c r="L25" s="62"/>
      <c r="M25" s="59"/>
    </row>
    <row r="26" spans="2:15" x14ac:dyDescent="0.35">
      <c r="B26" s="245">
        <f>B23/G23</f>
        <v>5.44902774191831</v>
      </c>
      <c r="C26" s="62" t="s">
        <v>66</v>
      </c>
      <c r="D26" s="62" t="s">
        <v>82</v>
      </c>
      <c r="E26" s="62">
        <f>E23/G23</f>
        <v>0.53477005647924514</v>
      </c>
      <c r="F26" s="62" t="s">
        <v>83</v>
      </c>
      <c r="G26" s="251"/>
      <c r="H26" s="262" t="s">
        <v>87</v>
      </c>
      <c r="I26" s="263"/>
      <c r="J26" s="263"/>
      <c r="K26" s="263"/>
      <c r="L26" s="264"/>
      <c r="M26" s="59"/>
    </row>
    <row r="27" spans="2:15" ht="14.5" thickBot="1" x14ac:dyDescent="0.4">
      <c r="B27" s="246">
        <f>B24/G24</f>
        <v>5.1636714613372394</v>
      </c>
      <c r="C27" s="248" t="s">
        <v>66</v>
      </c>
      <c r="D27" s="248" t="s">
        <v>82</v>
      </c>
      <c r="E27" s="248">
        <f>E24/G24</f>
        <v>0.51202344986294135</v>
      </c>
      <c r="F27" s="248" t="s">
        <v>84</v>
      </c>
      <c r="G27" s="251"/>
      <c r="H27" s="265" t="s">
        <v>90</v>
      </c>
      <c r="I27" s="254" t="s">
        <v>66</v>
      </c>
      <c r="J27" s="254">
        <f>P12</f>
        <v>0.92436917087848891</v>
      </c>
      <c r="K27" s="254"/>
      <c r="L27" s="266"/>
      <c r="M27" s="59"/>
    </row>
    <row r="28" spans="2:15" ht="14.5" thickBot="1" x14ac:dyDescent="0.4">
      <c r="B28" s="247">
        <f>B26-B27</f>
        <v>0.28535628058107054</v>
      </c>
      <c r="C28" s="46" t="s">
        <v>66</v>
      </c>
      <c r="D28" s="46" t="s">
        <v>82</v>
      </c>
      <c r="E28" s="62">
        <f t="shared" ref="E28" si="4">E26-E27</f>
        <v>2.2746606616303788E-2</v>
      </c>
      <c r="F28" s="46"/>
      <c r="G28" s="105"/>
      <c r="H28" s="267" t="s">
        <v>56</v>
      </c>
      <c r="I28" s="257" t="s">
        <v>66</v>
      </c>
      <c r="J28" s="257" t="s">
        <v>88</v>
      </c>
      <c r="K28" s="257" t="s">
        <v>89</v>
      </c>
      <c r="L28" s="268">
        <f>H24</f>
        <v>-1.2596649812270106</v>
      </c>
      <c r="M28" s="59"/>
    </row>
    <row r="29" spans="2:15" ht="14.5" thickBot="1" x14ac:dyDescent="0.4">
      <c r="B29" s="109">
        <f>B28/E28</f>
        <v>12.545004421738206</v>
      </c>
      <c r="C29" s="110" t="s">
        <v>66</v>
      </c>
      <c r="D29" s="111" t="s">
        <v>82</v>
      </c>
      <c r="E29" s="76"/>
      <c r="F29" s="100"/>
      <c r="G29" s="77"/>
      <c r="H29" s="246"/>
      <c r="I29" s="248"/>
      <c r="J29" s="248"/>
      <c r="K29" s="248"/>
      <c r="L29" s="248"/>
      <c r="M29" s="77"/>
    </row>
  </sheetData>
  <sortState ref="P18:P27">
    <sortCondition descending="1" ref="P18"/>
  </sortState>
  <mergeCells count="6">
    <mergeCell ref="B2:T3"/>
    <mergeCell ref="I4:J4"/>
    <mergeCell ref="J5:K5"/>
    <mergeCell ref="P5:Q5"/>
    <mergeCell ref="J10:K10"/>
    <mergeCell ref="P10:R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9"/>
  <sheetViews>
    <sheetView topLeftCell="A11" zoomScale="70" zoomScaleNormal="70" workbookViewId="0">
      <selection activeCell="P42" sqref="P42"/>
    </sheetView>
  </sheetViews>
  <sheetFormatPr defaultRowHeight="14.5" x14ac:dyDescent="0.35"/>
  <cols>
    <col min="8" max="8" width="10.08984375" customWidth="1"/>
    <col min="9" max="9" width="9.6328125" customWidth="1"/>
    <col min="10" max="10" width="12.453125" customWidth="1"/>
    <col min="12" max="12" width="17.54296875" bestFit="1" customWidth="1"/>
  </cols>
  <sheetData>
    <row r="1" spans="2:20" ht="15" thickBot="1" x14ac:dyDescent="0.4"/>
    <row r="2" spans="2:20" x14ac:dyDescent="0.35">
      <c r="B2" s="334" t="s">
        <v>101</v>
      </c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6"/>
    </row>
    <row r="3" spans="2:20" ht="15" thickBot="1" x14ac:dyDescent="0.4">
      <c r="B3" s="337"/>
      <c r="C3" s="338"/>
      <c r="D3" s="338"/>
      <c r="E3" s="338"/>
      <c r="F3" s="338"/>
      <c r="G3" s="338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40"/>
    </row>
    <row r="4" spans="2:20" ht="15" thickBot="1" x14ac:dyDescent="0.4">
      <c r="B4" s="205" t="s">
        <v>0</v>
      </c>
      <c r="C4" s="205" t="s">
        <v>56</v>
      </c>
      <c r="D4" s="205" t="s">
        <v>57</v>
      </c>
      <c r="E4" s="205" t="s">
        <v>58</v>
      </c>
      <c r="F4" s="205" t="s">
        <v>59</v>
      </c>
      <c r="G4" s="205" t="s">
        <v>60</v>
      </c>
      <c r="H4" s="25"/>
      <c r="I4" s="309" t="s">
        <v>61</v>
      </c>
      <c r="J4" s="310"/>
      <c r="K4" s="137"/>
      <c r="L4" s="137"/>
      <c r="M4" s="137"/>
      <c r="N4" s="137"/>
      <c r="O4" s="137"/>
      <c r="P4" s="137"/>
      <c r="Q4" s="137"/>
      <c r="R4" s="137"/>
      <c r="S4" s="137"/>
      <c r="T4" s="59"/>
    </row>
    <row r="5" spans="2:20" ht="15.5" x14ac:dyDescent="0.35">
      <c r="B5" s="190">
        <v>1</v>
      </c>
      <c r="C5" s="132">
        <f>'Korelasi BPP1'!C5</f>
        <v>5.7750592198768231</v>
      </c>
      <c r="D5" s="132">
        <f>'PLI BPP1'!P4</f>
        <v>0.51267440602037873</v>
      </c>
      <c r="E5" s="61">
        <f>C5^2</f>
        <v>33.351308993084302</v>
      </c>
      <c r="F5" s="61">
        <f>D5^2</f>
        <v>0.26283504658834816</v>
      </c>
      <c r="G5" s="61">
        <f>C5*D5</f>
        <v>2.9607250552828619</v>
      </c>
      <c r="H5" s="25"/>
      <c r="I5" s="64" t="s">
        <v>62</v>
      </c>
      <c r="J5" s="311" t="s">
        <v>63</v>
      </c>
      <c r="K5" s="311"/>
      <c r="L5" s="136"/>
      <c r="M5" s="136"/>
      <c r="N5" s="66"/>
      <c r="O5" s="64" t="s">
        <v>64</v>
      </c>
      <c r="P5" s="311" t="s">
        <v>65</v>
      </c>
      <c r="Q5" s="311"/>
      <c r="R5" s="136"/>
      <c r="S5" s="136"/>
      <c r="T5" s="66"/>
    </row>
    <row r="6" spans="2:20" x14ac:dyDescent="0.35">
      <c r="B6" s="190">
        <v>2</v>
      </c>
      <c r="C6" s="132">
        <f>'Korelasi BPP1'!C6</f>
        <v>5.9909307750779801</v>
      </c>
      <c r="D6" s="132">
        <f>'PLI BPP1'!P5</f>
        <v>0.47898740524974998</v>
      </c>
      <c r="E6" s="61">
        <f t="shared" ref="E6:F21" si="0">C6^2</f>
        <v>35.891251551776449</v>
      </c>
      <c r="F6" s="61">
        <f t="shared" si="0"/>
        <v>0.22942893438788822</v>
      </c>
      <c r="G6" s="61">
        <f t="shared" ref="G6:G13" si="1">C6*D6</f>
        <v>2.8695803869854752</v>
      </c>
      <c r="H6" s="25"/>
      <c r="I6" s="67" t="s">
        <v>66</v>
      </c>
      <c r="J6" s="68">
        <f>F25</f>
        <v>3.8966638050832851</v>
      </c>
      <c r="K6" s="137" t="s">
        <v>1</v>
      </c>
      <c r="L6" s="68">
        <f>D25^2</f>
        <v>69.968755690839814</v>
      </c>
      <c r="M6" s="137" t="s">
        <v>67</v>
      </c>
      <c r="N6" s="59">
        <v>20</v>
      </c>
      <c r="O6" s="67" t="s">
        <v>66</v>
      </c>
      <c r="P6" s="68">
        <f>G25</f>
        <v>43.25596629203195</v>
      </c>
      <c r="Q6" s="137" t="s">
        <v>1</v>
      </c>
      <c r="R6" s="137">
        <f>C25*D25</f>
        <v>803.9602595593642</v>
      </c>
      <c r="S6" s="137" t="s">
        <v>67</v>
      </c>
      <c r="T6" s="59">
        <v>20</v>
      </c>
    </row>
    <row r="7" spans="2:20" x14ac:dyDescent="0.35">
      <c r="B7" s="190">
        <v>3</v>
      </c>
      <c r="C7" s="132">
        <f>'Korelasi BPP1'!C7</f>
        <v>5.1172533703791085</v>
      </c>
      <c r="D7" s="132">
        <f>'PLI BPP1'!P6</f>
        <v>0.3872815598768613</v>
      </c>
      <c r="E7" s="61">
        <f t="shared" si="0"/>
        <v>26.186282056656346</v>
      </c>
      <c r="F7" s="61">
        <f t="shared" si="0"/>
        <v>0.14998700662065489</v>
      </c>
      <c r="G7" s="61">
        <f t="shared" si="1"/>
        <v>1.9818178675655471</v>
      </c>
      <c r="H7" s="25"/>
      <c r="I7" s="67" t="s">
        <v>66</v>
      </c>
      <c r="J7" s="68">
        <f>J6</f>
        <v>3.8966638050832851</v>
      </c>
      <c r="K7" s="137" t="s">
        <v>1</v>
      </c>
      <c r="L7" s="68">
        <f>L6/N6</f>
        <v>3.4984377845419905</v>
      </c>
      <c r="M7" s="137"/>
      <c r="N7" s="59"/>
      <c r="O7" s="67" t="s">
        <v>66</v>
      </c>
      <c r="P7" s="68">
        <f>P6</f>
        <v>43.25596629203195</v>
      </c>
      <c r="Q7" s="137" t="s">
        <v>1</v>
      </c>
      <c r="R7" s="137">
        <f>R6/T6</f>
        <v>40.198012977968212</v>
      </c>
      <c r="S7" s="137"/>
      <c r="T7" s="59"/>
    </row>
    <row r="8" spans="2:20" x14ac:dyDescent="0.35">
      <c r="B8" s="190">
        <v>4</v>
      </c>
      <c r="C8" s="132">
        <f>'Korelasi BPP1'!C8</f>
        <v>4.9328630836447864</v>
      </c>
      <c r="D8" s="132">
        <f>'PLI BPP1'!P7</f>
        <v>0.36768842892584869</v>
      </c>
      <c r="E8" s="61">
        <f t="shared" si="0"/>
        <v>24.333138201985552</v>
      </c>
      <c r="F8" s="61">
        <f>D8^2</f>
        <v>0.13519478076595889</v>
      </c>
      <c r="G8" s="61">
        <f>C8*D8</f>
        <v>1.8137566773316689</v>
      </c>
      <c r="H8" s="25"/>
      <c r="I8" s="67" t="s">
        <v>66</v>
      </c>
      <c r="J8" s="69">
        <f>J7-L7</f>
        <v>0.39822602054129463</v>
      </c>
      <c r="K8" s="137"/>
      <c r="L8" s="137"/>
      <c r="M8" s="137"/>
      <c r="N8" s="59"/>
      <c r="O8" s="67" t="s">
        <v>66</v>
      </c>
      <c r="P8" s="68">
        <f>P7-R7</f>
        <v>3.057953314063738</v>
      </c>
      <c r="Q8" s="137"/>
      <c r="R8" s="137"/>
      <c r="S8" s="137"/>
      <c r="T8" s="59"/>
    </row>
    <row r="9" spans="2:20" ht="15" thickBot="1" x14ac:dyDescent="0.4">
      <c r="B9" s="190">
        <v>5</v>
      </c>
      <c r="C9" s="132">
        <f>'Korelasi BPP1'!C9</f>
        <v>4.3275748464445574</v>
      </c>
      <c r="D9" s="132">
        <f>'PLI BPP1'!P8</f>
        <v>0.24189315686026003</v>
      </c>
      <c r="E9" s="61">
        <f t="shared" si="0"/>
        <v>18.727904051579635</v>
      </c>
      <c r="F9" s="61">
        <f t="shared" si="0"/>
        <v>5.851229933582236E-2</v>
      </c>
      <c r="G9" s="61">
        <f t="shared" si="1"/>
        <v>1.046810741155529</v>
      </c>
      <c r="H9" s="25"/>
      <c r="I9" s="67"/>
      <c r="J9" s="137"/>
      <c r="K9" s="137"/>
      <c r="L9" s="137"/>
      <c r="M9" s="137"/>
      <c r="N9" s="59"/>
      <c r="O9" s="67"/>
      <c r="P9" s="137"/>
      <c r="Q9" s="137"/>
      <c r="R9" s="137"/>
      <c r="S9" s="137"/>
      <c r="T9" s="59"/>
    </row>
    <row r="10" spans="2:20" ht="16" thickBot="1" x14ac:dyDescent="0.4">
      <c r="B10" s="190">
        <v>6</v>
      </c>
      <c r="C10" s="132">
        <f>'Korelasi BPP1'!C10</f>
        <v>4.0906669474127497</v>
      </c>
      <c r="D10" s="132">
        <f>'PLI BPP1'!P9</f>
        <v>0.26811800299167321</v>
      </c>
      <c r="E10" s="61">
        <f t="shared" si="0"/>
        <v>16.733556074655144</v>
      </c>
      <c r="F10" s="61">
        <f t="shared" si="0"/>
        <v>7.1887263528242887E-2</v>
      </c>
      <c r="G10" s="61">
        <f t="shared" si="1"/>
        <v>1.0967814528443502</v>
      </c>
      <c r="H10" s="25"/>
      <c r="I10" s="70" t="s">
        <v>68</v>
      </c>
      <c r="J10" s="312" t="s">
        <v>69</v>
      </c>
      <c r="K10" s="312"/>
      <c r="L10" s="137"/>
      <c r="M10" s="137"/>
      <c r="N10" s="59"/>
      <c r="O10" s="72" t="s">
        <v>70</v>
      </c>
      <c r="P10" s="313" t="s">
        <v>71</v>
      </c>
      <c r="Q10" s="313"/>
      <c r="R10" s="313"/>
      <c r="S10" s="137"/>
      <c r="T10" s="59"/>
    </row>
    <row r="11" spans="2:20" ht="15" thickBot="1" x14ac:dyDescent="0.4">
      <c r="B11" s="190">
        <v>7</v>
      </c>
      <c r="C11" s="132">
        <f>'Korelasi BPP1'!C11</f>
        <v>3.1334898609125181</v>
      </c>
      <c r="D11" s="132">
        <f>'PLI BPP1'!P10</f>
        <v>0.24189315686026003</v>
      </c>
      <c r="E11" s="61">
        <f t="shared" si="0"/>
        <v>9.8187587084415515</v>
      </c>
      <c r="F11" s="61">
        <f t="shared" si="0"/>
        <v>5.851229933582236E-2</v>
      </c>
      <c r="G11" s="61">
        <f t="shared" si="1"/>
        <v>0.7579697544457461</v>
      </c>
      <c r="H11" s="25"/>
      <c r="I11" s="67" t="s">
        <v>66</v>
      </c>
      <c r="J11" s="68">
        <f>E25</f>
        <v>495.05158722128635</v>
      </c>
      <c r="K11" s="137" t="s">
        <v>1</v>
      </c>
      <c r="L11" s="188">
        <f>C25^2</f>
        <v>9237.724646793733</v>
      </c>
      <c r="M11" s="137" t="s">
        <v>67</v>
      </c>
      <c r="N11" s="59">
        <v>20</v>
      </c>
      <c r="O11" s="67" t="s">
        <v>66</v>
      </c>
      <c r="P11" s="68">
        <f>P8</f>
        <v>3.057953314063738</v>
      </c>
      <c r="Q11" s="137" t="s">
        <v>67</v>
      </c>
      <c r="R11" s="137">
        <f>SQRT(S11)</f>
        <v>3.6341859190662276</v>
      </c>
      <c r="S11" s="137">
        <f>J8*J13</f>
        <v>13.207307294339241</v>
      </c>
      <c r="T11" s="59"/>
    </row>
    <row r="12" spans="2:20" ht="15" thickBot="1" x14ac:dyDescent="0.4">
      <c r="B12" s="190">
        <v>8</v>
      </c>
      <c r="C12" s="132">
        <f>'Korelasi BPP1'!C12</f>
        <v>4.3687327604966155</v>
      </c>
      <c r="D12" s="132">
        <f>'PLI BPP1'!P11</f>
        <v>0.31533258837849315</v>
      </c>
      <c r="E12" s="61">
        <f t="shared" si="0"/>
        <v>19.085825932636379</v>
      </c>
      <c r="F12" s="61">
        <f t="shared" si="0"/>
        <v>9.9434641293480189E-2</v>
      </c>
      <c r="G12" s="61">
        <f t="shared" si="1"/>
        <v>1.3776038093013174</v>
      </c>
      <c r="H12" s="25"/>
      <c r="I12" s="67" t="s">
        <v>66</v>
      </c>
      <c r="J12" s="68">
        <f>J11</f>
        <v>495.05158722128635</v>
      </c>
      <c r="K12" s="137" t="s">
        <v>1</v>
      </c>
      <c r="L12" s="137">
        <f>L11/N11</f>
        <v>461.88623233968667</v>
      </c>
      <c r="M12" s="137"/>
      <c r="N12" s="59"/>
      <c r="O12" s="67" t="s">
        <v>66</v>
      </c>
      <c r="P12" s="73">
        <f>P11/R11</f>
        <v>0.84144107708431504</v>
      </c>
      <c r="Q12" s="137"/>
      <c r="R12" s="137"/>
      <c r="S12" s="68"/>
      <c r="T12" s="59"/>
    </row>
    <row r="13" spans="2:20" ht="15" thickBot="1" x14ac:dyDescent="0.4">
      <c r="B13" s="190">
        <v>9</v>
      </c>
      <c r="C13" s="132">
        <f>'Korelasi BPP1'!C13</f>
        <v>3.1202764453531144</v>
      </c>
      <c r="D13" s="132">
        <f>'PLI BPP1'!P12</f>
        <v>0.2164315401432749</v>
      </c>
      <c r="E13" s="61">
        <f t="shared" si="0"/>
        <v>9.7361250954254679</v>
      </c>
      <c r="F13" s="61">
        <f t="shared" si="0"/>
        <v>4.6842611568790014E-2</v>
      </c>
      <c r="G13" s="61">
        <f t="shared" si="1"/>
        <v>0.67532623674055769</v>
      </c>
      <c r="H13" s="25"/>
      <c r="I13" s="74" t="s">
        <v>66</v>
      </c>
      <c r="J13" s="75">
        <f>J12-L12</f>
        <v>33.165354881599683</v>
      </c>
      <c r="K13" s="76"/>
      <c r="L13" s="76"/>
      <c r="M13" s="76"/>
      <c r="N13" s="77"/>
      <c r="O13" s="78"/>
      <c r="P13" s="353" t="s">
        <v>174</v>
      </c>
      <c r="Q13" s="76"/>
      <c r="R13" s="76"/>
      <c r="S13" s="76"/>
      <c r="T13" s="77"/>
    </row>
    <row r="14" spans="2:20" x14ac:dyDescent="0.35">
      <c r="B14" s="190">
        <v>10</v>
      </c>
      <c r="C14" s="132">
        <f>'Korelasi BPP1'!C14</f>
        <v>3.6195206766096129</v>
      </c>
      <c r="D14" s="132">
        <f>'PLI BPP1'!P13</f>
        <v>0.21419810839324979</v>
      </c>
      <c r="E14" s="61">
        <f>C14^2</f>
        <v>13.10092992840451</v>
      </c>
      <c r="F14" s="61">
        <f t="shared" si="0"/>
        <v>4.588082963924639E-2</v>
      </c>
      <c r="G14" s="61">
        <f>C14*D14</f>
        <v>0.77529448222003472</v>
      </c>
      <c r="H14" s="25"/>
      <c r="I14" s="79" t="s">
        <v>72</v>
      </c>
      <c r="J14" s="137"/>
      <c r="K14" s="137"/>
      <c r="L14" s="137"/>
      <c r="M14" s="137"/>
      <c r="N14" s="137"/>
      <c r="O14" s="137"/>
      <c r="P14" s="25"/>
      <c r="Q14" s="25"/>
      <c r="R14" s="25"/>
      <c r="S14" s="25"/>
      <c r="T14" s="25"/>
    </row>
    <row r="15" spans="2:20" x14ac:dyDescent="0.35">
      <c r="B15" s="191">
        <v>11</v>
      </c>
      <c r="C15" s="9">
        <f>'UCS PB2'!AF11</f>
        <v>7.820392693583198</v>
      </c>
      <c r="D15" s="9">
        <f>'PLI PB2'!P4</f>
        <v>0.6843871409718455</v>
      </c>
      <c r="E15" s="61">
        <f t="shared" ref="E15:F24" si="2">C15^2</f>
        <v>61.158541881849466</v>
      </c>
      <c r="F15" s="61">
        <f t="shared" si="0"/>
        <v>0.46838575872761673</v>
      </c>
      <c r="G15" s="61">
        <f t="shared" ref="G15:G24" si="3">C15*D15</f>
        <v>5.3521761968385144</v>
      </c>
      <c r="H15" s="25"/>
      <c r="I15" s="79" t="s">
        <v>74</v>
      </c>
      <c r="J15" s="25"/>
      <c r="K15" s="25"/>
      <c r="L15" s="25"/>
      <c r="M15" s="25"/>
      <c r="N15" s="25"/>
      <c r="O15" s="137"/>
      <c r="P15" s="25"/>
      <c r="Q15" s="25"/>
      <c r="R15" s="25"/>
      <c r="S15" s="25"/>
      <c r="T15" s="25"/>
    </row>
    <row r="16" spans="2:20" x14ac:dyDescent="0.35">
      <c r="B16" s="191">
        <v>12</v>
      </c>
      <c r="C16" s="9">
        <f>'UCS PB2'!AF12</f>
        <v>3.3656002209801117</v>
      </c>
      <c r="D16" s="9">
        <f>'PLI PB2'!P5</f>
        <v>0.3872815598768613</v>
      </c>
      <c r="E16" s="61">
        <f t="shared" si="2"/>
        <v>11.327264847461377</v>
      </c>
      <c r="F16" s="61">
        <f t="shared" si="0"/>
        <v>0.14998700662065489</v>
      </c>
      <c r="G16" s="61">
        <f t="shared" si="3"/>
        <v>1.3034349035030868</v>
      </c>
      <c r="H16" s="25"/>
      <c r="I16" s="25"/>
      <c r="J16" s="25"/>
      <c r="K16" s="25"/>
      <c r="L16" s="25"/>
      <c r="M16" s="25"/>
      <c r="N16" s="25"/>
      <c r="O16" s="137"/>
      <c r="P16" s="25"/>
      <c r="Q16" s="25"/>
      <c r="R16" s="25"/>
      <c r="S16" s="25"/>
      <c r="T16" s="25"/>
    </row>
    <row r="17" spans="2:20" x14ac:dyDescent="0.35">
      <c r="B17" s="191">
        <v>13</v>
      </c>
      <c r="C17" s="9">
        <f>'UCS PB2'!AF13</f>
        <v>5.895372953624257</v>
      </c>
      <c r="D17" s="9">
        <f>'PLI PB2'!P6</f>
        <v>0.63396879658629057</v>
      </c>
      <c r="E17" s="61">
        <f t="shared" si="2"/>
        <v>34.755422262324394</v>
      </c>
      <c r="F17" s="61">
        <f t="shared" si="0"/>
        <v>0.40191643504506946</v>
      </c>
      <c r="G17" s="61">
        <f t="shared" si="3"/>
        <v>3.7374824968365354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25"/>
      <c r="S17" s="25"/>
      <c r="T17" s="25"/>
    </row>
    <row r="18" spans="2:20" x14ac:dyDescent="0.35">
      <c r="B18" s="191">
        <v>14</v>
      </c>
      <c r="C18" s="9">
        <f>'UCS PB2'!AF14</f>
        <v>4.2109806811601835</v>
      </c>
      <c r="D18" s="9">
        <f>'PLI PB2'!P7</f>
        <v>0.41707244909815822</v>
      </c>
      <c r="E18" s="61">
        <f t="shared" si="2"/>
        <v>17.732358297104284</v>
      </c>
      <c r="F18" s="61">
        <f t="shared" si="0"/>
        <v>0.17394942779673578</v>
      </c>
      <c r="G18" s="61">
        <f t="shared" si="3"/>
        <v>1.7562840257965082</v>
      </c>
      <c r="H18" s="41"/>
      <c r="I18" s="41"/>
      <c r="J18" s="41"/>
      <c r="K18" s="41"/>
      <c r="L18" s="41"/>
      <c r="M18" s="41"/>
      <c r="N18" s="41"/>
      <c r="O18" s="87"/>
      <c r="P18" s="41"/>
      <c r="Q18" s="41"/>
      <c r="R18" s="25"/>
      <c r="S18" s="25"/>
      <c r="T18" s="25"/>
    </row>
    <row r="19" spans="2:20" x14ac:dyDescent="0.35">
      <c r="B19" s="191">
        <v>15</v>
      </c>
      <c r="C19" s="9">
        <f>'UCS PB2'!AF15</f>
        <v>3.9206576055738855</v>
      </c>
      <c r="D19" s="9">
        <f>'PLI PB2'!P8</f>
        <v>0.38888798362052329</v>
      </c>
      <c r="E19" s="61">
        <f t="shared" si="2"/>
        <v>15.371556060144353</v>
      </c>
      <c r="F19" s="61">
        <f t="shared" si="0"/>
        <v>0.1512338638044364</v>
      </c>
      <c r="G19" s="61">
        <f t="shared" si="3"/>
        <v>1.5246966306980974</v>
      </c>
      <c r="H19" s="155"/>
      <c r="I19" s="155" t="s">
        <v>100</v>
      </c>
      <c r="J19" s="41"/>
      <c r="K19" s="41"/>
      <c r="L19" s="41"/>
      <c r="M19" s="41"/>
      <c r="N19" s="41"/>
      <c r="O19" s="41"/>
      <c r="P19" s="41"/>
      <c r="Q19" s="41"/>
      <c r="R19" s="25"/>
      <c r="S19" s="25"/>
      <c r="T19" s="25"/>
    </row>
    <row r="20" spans="2:20" x14ac:dyDescent="0.35">
      <c r="B20" s="191">
        <v>16</v>
      </c>
      <c r="C20" s="9">
        <f>'UCS PB2'!AF16</f>
        <v>4.9328630836447864</v>
      </c>
      <c r="D20" s="9">
        <f>'PLI PB2'!P9</f>
        <v>0.57449624754311734</v>
      </c>
      <c r="E20" s="61">
        <f t="shared" si="2"/>
        <v>24.333138201985552</v>
      </c>
      <c r="F20" s="61">
        <f t="shared" si="0"/>
        <v>0.33004593844112279</v>
      </c>
      <c r="G20" s="61">
        <f t="shared" si="3"/>
        <v>2.8339113311979003</v>
      </c>
      <c r="H20" s="155"/>
      <c r="I20" s="155" t="s">
        <v>102</v>
      </c>
      <c r="J20" s="41"/>
      <c r="K20" s="41"/>
      <c r="L20" s="41"/>
      <c r="M20" s="41"/>
      <c r="N20" s="41"/>
      <c r="O20" s="41"/>
      <c r="P20" s="41"/>
      <c r="Q20" s="41"/>
      <c r="R20" s="25"/>
      <c r="S20" s="25"/>
      <c r="T20" s="25"/>
    </row>
    <row r="21" spans="2:20" x14ac:dyDescent="0.35">
      <c r="B21" s="191">
        <v>17</v>
      </c>
      <c r="C21" s="9">
        <f>'UCS PB2'!AF17</f>
        <v>4.4931980813084849</v>
      </c>
      <c r="D21" s="9">
        <f>'PLI PB2'!P10</f>
        <v>0.45757268072607188</v>
      </c>
      <c r="E21" s="61">
        <f t="shared" si="2"/>
        <v>20.18882899787425</v>
      </c>
      <c r="F21" s="61">
        <f t="shared" si="0"/>
        <v>0.20937275814684372</v>
      </c>
      <c r="G21" s="61">
        <f t="shared" si="3"/>
        <v>2.0559646910975662</v>
      </c>
      <c r="H21" s="41"/>
      <c r="I21" s="155" t="s">
        <v>103</v>
      </c>
      <c r="J21" s="41"/>
      <c r="K21" s="42"/>
      <c r="L21" s="41"/>
      <c r="M21" s="41"/>
      <c r="N21" s="41"/>
      <c r="O21" s="41"/>
      <c r="P21" s="41"/>
      <c r="Q21" s="41"/>
      <c r="R21" s="25"/>
      <c r="S21" s="25"/>
      <c r="T21" s="25"/>
    </row>
    <row r="22" spans="2:20" x14ac:dyDescent="0.35">
      <c r="B22" s="191">
        <v>18</v>
      </c>
      <c r="C22" s="9">
        <f>'UCS PB2'!AF18</f>
        <v>7.7382855844757241</v>
      </c>
      <c r="D22" s="9">
        <f>'PLI PB2'!P11</f>
        <v>0.63929978501049467</v>
      </c>
      <c r="E22" s="61">
        <f t="shared" si="2"/>
        <v>59.881063786904797</v>
      </c>
      <c r="F22" s="61">
        <f t="shared" si="2"/>
        <v>0.4087042151144647</v>
      </c>
      <c r="G22" s="61">
        <f t="shared" si="3"/>
        <v>4.9470843105051401</v>
      </c>
      <c r="H22" s="41"/>
      <c r="I22" s="41" t="s">
        <v>82</v>
      </c>
      <c r="J22" s="41" t="s">
        <v>66</v>
      </c>
      <c r="K22" s="41" t="s">
        <v>104</v>
      </c>
      <c r="L22" s="41"/>
      <c r="M22" s="41"/>
      <c r="N22" s="41"/>
      <c r="O22" s="41"/>
      <c r="P22" s="41"/>
      <c r="Q22" s="41"/>
      <c r="R22" s="25"/>
      <c r="S22" s="25"/>
      <c r="T22" s="25"/>
    </row>
    <row r="23" spans="2:20" x14ac:dyDescent="0.35">
      <c r="B23" s="191">
        <v>19</v>
      </c>
      <c r="C23" s="9">
        <f>'UCS PB2'!AF19</f>
        <v>5.1146685259865077</v>
      </c>
      <c r="D23" s="9">
        <f>'PLI PB2'!P12</f>
        <v>0.52019540609789239</v>
      </c>
      <c r="E23" s="61">
        <f t="shared" si="2"/>
        <v>26.159834130716995</v>
      </c>
      <c r="F23" s="61">
        <f t="shared" si="2"/>
        <v>0.27060326052535116</v>
      </c>
      <c r="G23" s="61">
        <f t="shared" si="3"/>
        <v>2.66062707093166</v>
      </c>
      <c r="H23" s="41"/>
      <c r="I23" s="41"/>
      <c r="J23" s="41"/>
      <c r="K23" s="41">
        <f>G25/F25</f>
        <v>11.100769390370186</v>
      </c>
      <c r="L23" s="41"/>
      <c r="M23" s="41"/>
      <c r="N23" s="41"/>
      <c r="O23" s="41"/>
      <c r="P23" s="41"/>
      <c r="Q23" s="41"/>
      <c r="R23" s="25"/>
      <c r="S23" s="25"/>
      <c r="T23" s="25"/>
    </row>
    <row r="24" spans="2:20" x14ac:dyDescent="0.35">
      <c r="B24" s="191">
        <v>20</v>
      </c>
      <c r="C24" s="9">
        <f>'UCS PB2'!AF20</f>
        <v>4.1446951830352496</v>
      </c>
      <c r="D24" s="9">
        <f>'PLI PB2'!P13</f>
        <v>0.41707244909815822</v>
      </c>
      <c r="E24" s="61">
        <f t="shared" si="2"/>
        <v>17.178498160275602</v>
      </c>
      <c r="F24" s="61">
        <f t="shared" si="2"/>
        <v>0.17394942779673578</v>
      </c>
      <c r="G24" s="61">
        <f t="shared" si="3"/>
        <v>1.7286381707538507</v>
      </c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25"/>
      <c r="S24" s="25"/>
      <c r="T24" s="25"/>
    </row>
    <row r="25" spans="2:20" x14ac:dyDescent="0.35">
      <c r="B25" s="205" t="s">
        <v>73</v>
      </c>
      <c r="C25" s="80">
        <f>SUM(C5:C24)</f>
        <v>96.113082599580238</v>
      </c>
      <c r="D25" s="13">
        <f>SUM(D5:D24)</f>
        <v>8.364732852329464</v>
      </c>
      <c r="E25" s="80">
        <f>SUM(E5:E24)</f>
        <v>495.05158722128635</v>
      </c>
      <c r="F25" s="80">
        <f>SUM(F5:F24)</f>
        <v>3.8966638050832851</v>
      </c>
      <c r="G25" s="80">
        <f>SUM(G5:G24)</f>
        <v>43.25596629203195</v>
      </c>
      <c r="H25" s="41"/>
      <c r="I25" s="187"/>
      <c r="J25" s="41"/>
      <c r="K25" s="41"/>
      <c r="L25" s="41"/>
      <c r="M25" s="41"/>
      <c r="N25" s="41"/>
      <c r="O25" s="41"/>
      <c r="P25" s="41"/>
      <c r="Q25" s="41"/>
      <c r="R25" s="25"/>
      <c r="S25" s="25"/>
      <c r="T25" s="25"/>
    </row>
    <row r="26" spans="2:20" x14ac:dyDescent="0.35">
      <c r="B26" s="205" t="s">
        <v>75</v>
      </c>
      <c r="C26" s="21">
        <f>AVERAGE(C5:C24)</f>
        <v>4.8056541299790121</v>
      </c>
      <c r="D26" s="9">
        <f>AVERAGE(D5:D24)</f>
        <v>0.4182366426164732</v>
      </c>
      <c r="E26" s="213">
        <f>AVERAGE(E5:E24)</f>
        <v>24.752579361064317</v>
      </c>
      <c r="F26" s="213">
        <f>AVERAGE(F5:F24)</f>
        <v>0.19483319025416426</v>
      </c>
      <c r="G26" s="213">
        <f>AVERAGE(G5:G24)</f>
        <v>2.1627983146015977</v>
      </c>
      <c r="H26" s="155"/>
      <c r="I26" s="187"/>
      <c r="J26" s="41"/>
      <c r="K26" s="41"/>
      <c r="L26" s="41"/>
      <c r="M26" s="41"/>
      <c r="N26" s="41"/>
      <c r="O26" s="41"/>
      <c r="P26" s="41"/>
      <c r="Q26" s="41"/>
      <c r="R26" s="25"/>
      <c r="S26" s="25"/>
      <c r="T26" s="25"/>
    </row>
    <row r="27" spans="2:20" ht="15" thickBot="1" x14ac:dyDescent="0.4">
      <c r="B27" s="41"/>
      <c r="C27" s="41"/>
      <c r="D27" s="42"/>
      <c r="E27" s="42"/>
      <c r="F27" s="42"/>
      <c r="G27" s="41"/>
      <c r="H27" s="41"/>
      <c r="I27" s="187"/>
      <c r="J27" s="41"/>
      <c r="K27" s="41"/>
      <c r="L27" s="41"/>
      <c r="M27" s="41"/>
      <c r="N27" s="41"/>
      <c r="O27" s="41"/>
      <c r="P27" s="41"/>
      <c r="Q27" s="41"/>
      <c r="R27" s="25"/>
      <c r="S27" s="25"/>
      <c r="T27" s="25"/>
    </row>
    <row r="28" spans="2:20" ht="15" thickBot="1" x14ac:dyDescent="0.4">
      <c r="B28" s="84" t="s">
        <v>76</v>
      </c>
      <c r="C28" s="85"/>
      <c r="D28" s="85"/>
      <c r="E28" s="86"/>
      <c r="F28" s="86"/>
      <c r="G28" s="136"/>
      <c r="H28" s="136"/>
      <c r="I28" s="136"/>
      <c r="J28" s="136"/>
      <c r="K28" s="136"/>
      <c r="L28" s="136"/>
      <c r="M28" s="66"/>
      <c r="N28" s="41"/>
      <c r="O28" s="41"/>
      <c r="P28" s="41"/>
      <c r="Q28" s="41"/>
      <c r="R28" s="25"/>
      <c r="S28" s="25"/>
      <c r="T28" s="25"/>
    </row>
    <row r="29" spans="2:20" x14ac:dyDescent="0.35">
      <c r="B29" s="88" t="s">
        <v>77</v>
      </c>
      <c r="C29" s="85"/>
      <c r="D29" s="85"/>
      <c r="E29" s="86"/>
      <c r="F29" s="86"/>
      <c r="G29" s="66"/>
      <c r="H29" s="88" t="s">
        <v>78</v>
      </c>
      <c r="I29" s="136"/>
      <c r="J29" s="136"/>
      <c r="K29" s="136"/>
      <c r="L29" s="136"/>
      <c r="M29" s="66"/>
      <c r="N29" s="41"/>
      <c r="O29" s="41"/>
      <c r="P29" s="41"/>
      <c r="Q29" s="41"/>
      <c r="R29" s="25"/>
      <c r="S29" s="25"/>
      <c r="T29" s="25"/>
    </row>
    <row r="30" spans="2:20" x14ac:dyDescent="0.35">
      <c r="B30" s="89" t="s">
        <v>79</v>
      </c>
      <c r="C30" s="68"/>
      <c r="D30" s="68"/>
      <c r="E30" s="137"/>
      <c r="F30" s="68"/>
      <c r="G30" s="59"/>
      <c r="H30" s="89" t="s">
        <v>80</v>
      </c>
      <c r="I30" s="137"/>
      <c r="J30" s="137"/>
      <c r="K30" s="137"/>
      <c r="L30" s="137"/>
      <c r="M30" s="59"/>
      <c r="N30" s="43"/>
      <c r="O30" s="43"/>
      <c r="P30" s="43"/>
      <c r="Q30" s="43"/>
    </row>
    <row r="31" spans="2:20" x14ac:dyDescent="0.35">
      <c r="B31" s="89" t="s">
        <v>81</v>
      </c>
      <c r="C31" s="68"/>
      <c r="D31" s="68"/>
      <c r="E31" s="90"/>
      <c r="F31" s="68"/>
      <c r="G31" s="59"/>
      <c r="H31" s="91">
        <f>B37</f>
        <v>4.8056541299790121</v>
      </c>
      <c r="I31" s="137" t="s">
        <v>66</v>
      </c>
      <c r="J31" s="137" t="s">
        <v>82</v>
      </c>
      <c r="K31" s="68">
        <f>E37</f>
        <v>0.4182366426164732</v>
      </c>
      <c r="L31" s="137" t="s">
        <v>83</v>
      </c>
      <c r="M31" s="59"/>
    </row>
    <row r="32" spans="2:20" x14ac:dyDescent="0.35">
      <c r="B32" s="91"/>
      <c r="C32" s="68"/>
      <c r="D32" s="68"/>
      <c r="E32" s="90"/>
      <c r="F32" s="68"/>
      <c r="G32" s="59"/>
      <c r="H32" s="91">
        <f>H31</f>
        <v>4.8056541299790121</v>
      </c>
      <c r="I32" s="137" t="s">
        <v>66</v>
      </c>
      <c r="J32" s="137">
        <f>B39</f>
        <v>7.6789389852204373</v>
      </c>
      <c r="K32" s="137">
        <f>K31</f>
        <v>0.4182366426164732</v>
      </c>
      <c r="L32" s="137" t="s">
        <v>83</v>
      </c>
      <c r="M32" s="59"/>
    </row>
    <row r="33" spans="2:13" ht="15" thickBot="1" x14ac:dyDescent="0.4">
      <c r="B33" s="92">
        <f>G25</f>
        <v>43.25596629203195</v>
      </c>
      <c r="C33" s="137" t="s">
        <v>66</v>
      </c>
      <c r="D33" s="68" t="s">
        <v>82</v>
      </c>
      <c r="E33" s="68">
        <f>F25</f>
        <v>3.8966638050832851</v>
      </c>
      <c r="F33" s="68" t="s">
        <v>84</v>
      </c>
      <c r="G33" s="37">
        <f>D25</f>
        <v>8.364732852329464</v>
      </c>
      <c r="H33" s="91">
        <f>H32</f>
        <v>4.8056541299790121</v>
      </c>
      <c r="I33" s="137" t="s">
        <v>66</v>
      </c>
      <c r="J33" s="137">
        <f>J32*K32</f>
        <v>3.2116136600353435</v>
      </c>
      <c r="K33" s="137"/>
      <c r="L33" s="137" t="s">
        <v>84</v>
      </c>
      <c r="M33" s="59"/>
    </row>
    <row r="34" spans="2:13" ht="15" thickBot="1" x14ac:dyDescent="0.4">
      <c r="B34" s="92">
        <f>C25</f>
        <v>96.113082599580238</v>
      </c>
      <c r="C34" s="137" t="s">
        <v>66</v>
      </c>
      <c r="D34" s="68" t="s">
        <v>82</v>
      </c>
      <c r="E34" s="68">
        <f>D25</f>
        <v>8.364732852329464</v>
      </c>
      <c r="F34" s="90" t="s">
        <v>84</v>
      </c>
      <c r="G34" s="105">
        <v>20</v>
      </c>
      <c r="H34" s="93">
        <f>H33-J33</f>
        <v>1.5940404699436685</v>
      </c>
      <c r="I34" s="94" t="s">
        <v>66</v>
      </c>
      <c r="J34" s="95" t="s">
        <v>85</v>
      </c>
      <c r="K34" s="137"/>
      <c r="L34" s="137"/>
      <c r="M34" s="59"/>
    </row>
    <row r="35" spans="2:13" ht="15" thickBot="1" x14ac:dyDescent="0.4">
      <c r="B35" s="89" t="s">
        <v>86</v>
      </c>
      <c r="C35" s="68"/>
      <c r="D35" s="68"/>
      <c r="E35" s="90"/>
      <c r="F35" s="68"/>
      <c r="G35" s="59"/>
      <c r="H35" s="91"/>
      <c r="I35" s="90"/>
      <c r="J35" s="137"/>
      <c r="K35" s="137"/>
      <c r="L35" s="137"/>
      <c r="M35" s="59"/>
    </row>
    <row r="36" spans="2:13" x14ac:dyDescent="0.35">
      <c r="B36" s="91">
        <f>B33/G33</f>
        <v>5.1712310549147729</v>
      </c>
      <c r="C36" s="137" t="s">
        <v>66</v>
      </c>
      <c r="D36" s="68" t="s">
        <v>82</v>
      </c>
      <c r="E36" s="68">
        <f>E33/G33</f>
        <v>0.46584438186787008</v>
      </c>
      <c r="F36" s="68" t="s">
        <v>83</v>
      </c>
      <c r="G36" s="59"/>
      <c r="H36" s="96" t="s">
        <v>87</v>
      </c>
      <c r="I36" s="97"/>
      <c r="J36" s="174"/>
      <c r="K36" s="174"/>
      <c r="L36" s="175"/>
      <c r="M36" s="59"/>
    </row>
    <row r="37" spans="2:13" ht="15" thickBot="1" x14ac:dyDescent="0.4">
      <c r="B37" s="78">
        <f>B34/G34</f>
        <v>4.8056541299790121</v>
      </c>
      <c r="C37" s="76" t="s">
        <v>66</v>
      </c>
      <c r="D37" s="100" t="s">
        <v>82</v>
      </c>
      <c r="E37" s="100">
        <f>E34/G34</f>
        <v>0.4182366426164732</v>
      </c>
      <c r="F37" s="100" t="s">
        <v>84</v>
      </c>
      <c r="G37" s="59"/>
      <c r="H37" s="101" t="s">
        <v>90</v>
      </c>
      <c r="I37" s="102" t="s">
        <v>66</v>
      </c>
      <c r="J37" s="103">
        <f>P12</f>
        <v>0.84144107708431504</v>
      </c>
      <c r="K37" s="103"/>
      <c r="L37" s="104"/>
      <c r="M37" s="59"/>
    </row>
    <row r="38" spans="2:13" ht="15" thickBot="1" x14ac:dyDescent="0.4">
      <c r="B38" s="91">
        <f>B36-B37</f>
        <v>0.36557692493576077</v>
      </c>
      <c r="C38" s="137" t="s">
        <v>66</v>
      </c>
      <c r="D38" s="137" t="s">
        <v>82</v>
      </c>
      <c r="E38" s="137">
        <f t="shared" ref="E38" si="4">E36-E37</f>
        <v>4.7607739251396886E-2</v>
      </c>
      <c r="F38" s="137"/>
      <c r="G38" s="105"/>
      <c r="H38" s="106" t="s">
        <v>56</v>
      </c>
      <c r="I38" s="107" t="s">
        <v>66</v>
      </c>
      <c r="J38" s="75" t="s">
        <v>88</v>
      </c>
      <c r="K38" s="107" t="s">
        <v>89</v>
      </c>
      <c r="L38" s="108">
        <f>H34</f>
        <v>1.5940404699436685</v>
      </c>
      <c r="M38" s="59"/>
    </row>
    <row r="39" spans="2:13" ht="15" thickBot="1" x14ac:dyDescent="0.4">
      <c r="B39" s="109">
        <f>B38/E38</f>
        <v>7.6789389852204373</v>
      </c>
      <c r="C39" s="110" t="s">
        <v>66</v>
      </c>
      <c r="D39" s="111" t="s">
        <v>82</v>
      </c>
      <c r="E39" s="76"/>
      <c r="F39" s="100"/>
      <c r="G39" s="77"/>
      <c r="H39" s="78"/>
      <c r="I39" s="76"/>
      <c r="J39" s="76"/>
      <c r="K39" s="76"/>
      <c r="L39" s="76"/>
      <c r="M39" s="77"/>
    </row>
  </sheetData>
  <mergeCells count="6">
    <mergeCell ref="B2:T3"/>
    <mergeCell ref="I4:J4"/>
    <mergeCell ref="J5:K5"/>
    <mergeCell ref="P5:Q5"/>
    <mergeCell ref="J10:K10"/>
    <mergeCell ref="P10:R1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UCS BPP1</vt:lpstr>
      <vt:lpstr>PLI BPP1</vt:lpstr>
      <vt:lpstr>Korelasi BPP1</vt:lpstr>
      <vt:lpstr>UCS PB2</vt:lpstr>
      <vt:lpstr>PLI PB2</vt:lpstr>
      <vt:lpstr>Korelai PB2</vt:lpstr>
      <vt:lpstr>DAERAH PENELITIAN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2021-12-08T05:16:21Z</dcterms:created>
  <dcterms:modified xsi:type="dcterms:W3CDTF">2022-06-14T05:22:55Z</dcterms:modified>
</cp:coreProperties>
</file>